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73B652ED-209F-4BFD-ABCB-4EA6BE2DAFA7}" xr6:coauthVersionLast="45" xr6:coauthVersionMax="45" xr10:uidLastSave="{00000000-0000-0000-0000-000000000000}"/>
  <bookViews>
    <workbookView xWindow="-120" yWindow="-120" windowWidth="20730" windowHeight="11160" tabRatio="760" xr2:uid="{00000000-000D-0000-FFFF-FFFF00000000}"/>
  </bookViews>
  <sheets>
    <sheet name="აბაშა ER. აპრ." sheetId="4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9" i="4" l="1"/>
  <c r="J9" i="4" l="1"/>
  <c r="J10" i="4"/>
  <c r="J11" i="4"/>
  <c r="J12" i="4"/>
  <c r="J13" i="4"/>
  <c r="J14" i="4"/>
  <c r="J15" i="4"/>
  <c r="J16" i="4"/>
  <c r="J21" i="4"/>
  <c r="J25" i="4"/>
  <c r="J32" i="4"/>
  <c r="J33" i="4"/>
  <c r="J39" i="4"/>
  <c r="J45" i="4"/>
  <c r="J46" i="4"/>
  <c r="J51" i="4"/>
  <c r="J52" i="4"/>
  <c r="J53" i="4"/>
  <c r="J54" i="4"/>
  <c r="J60" i="4"/>
  <c r="J61" i="4"/>
  <c r="J62" i="4"/>
  <c r="J65" i="4"/>
  <c r="J67" i="4"/>
  <c r="J68" i="4"/>
  <c r="J69" i="4"/>
  <c r="J70" i="4"/>
  <c r="J74" i="4"/>
  <c r="J75" i="4"/>
  <c r="J76" i="4"/>
  <c r="J77" i="4"/>
  <c r="J78" i="4"/>
  <c r="K78" i="4" s="1"/>
  <c r="J79" i="4"/>
  <c r="J83" i="4"/>
  <c r="J84" i="4"/>
  <c r="J85" i="4"/>
  <c r="J86" i="4"/>
  <c r="J88" i="4"/>
  <c r="J89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K105" i="4" s="1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K130" i="4" s="1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K153" i="4" s="1"/>
  <c r="J154" i="4"/>
  <c r="J155" i="4"/>
  <c r="J156" i="4"/>
  <c r="J157" i="4"/>
  <c r="J158" i="4"/>
  <c r="J159" i="4"/>
  <c r="J160" i="4"/>
  <c r="J161" i="4"/>
  <c r="J162" i="4"/>
  <c r="J163" i="4"/>
  <c r="J164" i="4"/>
  <c r="J167" i="4"/>
  <c r="J168" i="4"/>
  <c r="J169" i="4"/>
  <c r="J170" i="4"/>
  <c r="J171" i="4"/>
  <c r="H9" i="4"/>
  <c r="H10" i="4"/>
  <c r="H11" i="4"/>
  <c r="H12" i="4"/>
  <c r="H13" i="4"/>
  <c r="H14" i="4"/>
  <c r="K14" i="4" s="1"/>
  <c r="H15" i="4"/>
  <c r="H16" i="4"/>
  <c r="H21" i="4"/>
  <c r="H25" i="4"/>
  <c r="H32" i="4"/>
  <c r="H33" i="4"/>
  <c r="H39" i="4"/>
  <c r="H45" i="4"/>
  <c r="H46" i="4"/>
  <c r="H51" i="4"/>
  <c r="H52" i="4"/>
  <c r="H53" i="4"/>
  <c r="H54" i="4"/>
  <c r="H60" i="4"/>
  <c r="H61" i="4"/>
  <c r="H62" i="4"/>
  <c r="H65" i="4"/>
  <c r="H67" i="4"/>
  <c r="H68" i="4"/>
  <c r="H69" i="4"/>
  <c r="H70" i="4"/>
  <c r="H74" i="4"/>
  <c r="H75" i="4"/>
  <c r="H76" i="4"/>
  <c r="H77" i="4"/>
  <c r="H78" i="4"/>
  <c r="H79" i="4"/>
  <c r="H83" i="4"/>
  <c r="H84" i="4"/>
  <c r="H85" i="4"/>
  <c r="H86" i="4"/>
  <c r="H88" i="4"/>
  <c r="K88" i="4" s="1"/>
  <c r="H89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K152" i="4" s="1"/>
  <c r="H153" i="4"/>
  <c r="H154" i="4"/>
  <c r="H155" i="4"/>
  <c r="H156" i="4"/>
  <c r="H157" i="4"/>
  <c r="H158" i="4"/>
  <c r="H159" i="4"/>
  <c r="H160" i="4"/>
  <c r="H161" i="4"/>
  <c r="H162" i="4"/>
  <c r="H163" i="4"/>
  <c r="H164" i="4"/>
  <c r="H167" i="4"/>
  <c r="H168" i="4"/>
  <c r="H169" i="4"/>
  <c r="H170" i="4"/>
  <c r="H171" i="4"/>
  <c r="F9" i="4"/>
  <c r="F10" i="4"/>
  <c r="F11" i="4"/>
  <c r="F12" i="4"/>
  <c r="F13" i="4"/>
  <c r="F14" i="4"/>
  <c r="F15" i="4"/>
  <c r="F16" i="4"/>
  <c r="F21" i="4"/>
  <c r="F25" i="4"/>
  <c r="F32" i="4"/>
  <c r="F33" i="4"/>
  <c r="F39" i="4"/>
  <c r="F45" i="4"/>
  <c r="F46" i="4"/>
  <c r="F51" i="4"/>
  <c r="F52" i="4"/>
  <c r="F53" i="4"/>
  <c r="F54" i="4"/>
  <c r="F60" i="4"/>
  <c r="F61" i="4"/>
  <c r="K61" i="4" s="1"/>
  <c r="F62" i="4"/>
  <c r="F65" i="4"/>
  <c r="F67" i="4"/>
  <c r="F68" i="4"/>
  <c r="F69" i="4"/>
  <c r="F70" i="4"/>
  <c r="F74" i="4"/>
  <c r="F75" i="4"/>
  <c r="F76" i="4"/>
  <c r="F77" i="4"/>
  <c r="F78" i="4"/>
  <c r="F79" i="4"/>
  <c r="F83" i="4"/>
  <c r="K83" i="4" s="1"/>
  <c r="F84" i="4"/>
  <c r="F85" i="4"/>
  <c r="F86" i="4"/>
  <c r="F88" i="4"/>
  <c r="F89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K122" i="4" s="1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K139" i="4" s="1"/>
  <c r="F140" i="4"/>
  <c r="F141" i="4"/>
  <c r="F142" i="4"/>
  <c r="F143" i="4"/>
  <c r="F144" i="4"/>
  <c r="F145" i="4"/>
  <c r="F147" i="4"/>
  <c r="F148" i="4"/>
  <c r="F150" i="4"/>
  <c r="F151" i="4"/>
  <c r="F152" i="4"/>
  <c r="F153" i="4"/>
  <c r="F154" i="4"/>
  <c r="F155" i="4"/>
  <c r="F157" i="4"/>
  <c r="F158" i="4"/>
  <c r="F159" i="4"/>
  <c r="F160" i="4"/>
  <c r="F161" i="4"/>
  <c r="F162" i="4"/>
  <c r="F163" i="4"/>
  <c r="F164" i="4"/>
  <c r="K164" i="4" s="1"/>
  <c r="F167" i="4"/>
  <c r="F168" i="4"/>
  <c r="F169" i="4"/>
  <c r="F170" i="4"/>
  <c r="F171" i="4"/>
  <c r="D166" i="4"/>
  <c r="J166" i="4" s="1"/>
  <c r="D165" i="4"/>
  <c r="F165" i="4" s="1"/>
  <c r="K167" i="4" l="1"/>
  <c r="K170" i="4"/>
  <c r="K157" i="4"/>
  <c r="K142" i="4"/>
  <c r="K147" i="4"/>
  <c r="K137" i="4"/>
  <c r="K131" i="4"/>
  <c r="K134" i="4"/>
  <c r="K133" i="4"/>
  <c r="K128" i="4"/>
  <c r="K127" i="4"/>
  <c r="K119" i="4"/>
  <c r="K112" i="4"/>
  <c r="K126" i="4"/>
  <c r="K118" i="4"/>
  <c r="K114" i="4"/>
  <c r="K110" i="4"/>
  <c r="K121" i="4"/>
  <c r="K109" i="4"/>
  <c r="K106" i="4"/>
  <c r="K100" i="4"/>
  <c r="K97" i="4"/>
  <c r="K94" i="4"/>
  <c r="K93" i="4"/>
  <c r="K86" i="4"/>
  <c r="K74" i="4"/>
  <c r="K67" i="4"/>
  <c r="K60" i="4"/>
  <c r="K39" i="4"/>
  <c r="K13" i="4"/>
  <c r="K9" i="4"/>
  <c r="J165" i="4"/>
  <c r="K89" i="4"/>
  <c r="K15" i="4"/>
  <c r="K145" i="4"/>
  <c r="K169" i="4"/>
  <c r="K148" i="4"/>
  <c r="K136" i="4"/>
  <c r="K132" i="4"/>
  <c r="K124" i="4"/>
  <c r="K120" i="4"/>
  <c r="K104" i="4"/>
  <c r="K96" i="4"/>
  <c r="K77" i="4"/>
  <c r="K65" i="4"/>
  <c r="K140" i="4"/>
  <c r="K32" i="4"/>
  <c r="K168" i="4"/>
  <c r="K135" i="4"/>
  <c r="K123" i="4"/>
  <c r="K103" i="4"/>
  <c r="K76" i="4"/>
  <c r="K46" i="4"/>
  <c r="K33" i="4"/>
  <c r="K84" i="4"/>
  <c r="K141" i="4"/>
  <c r="K129" i="4"/>
  <c r="K117" i="4"/>
  <c r="K101" i="4"/>
  <c r="K159" i="4"/>
  <c r="K155" i="4"/>
  <c r="K111" i="4"/>
  <c r="K99" i="4"/>
  <c r="K91" i="4"/>
  <c r="K69" i="4"/>
  <c r="K25" i="4"/>
  <c r="K171" i="4"/>
  <c r="K162" i="4"/>
  <c r="K158" i="4"/>
  <c r="K154" i="4"/>
  <c r="K150" i="4"/>
  <c r="K85" i="4"/>
  <c r="K75" i="4"/>
  <c r="K45" i="4"/>
  <c r="K16" i="4"/>
  <c r="K12" i="4"/>
  <c r="K125" i="4"/>
  <c r="K113" i="4"/>
  <c r="K54" i="4"/>
  <c r="K151" i="4"/>
  <c r="K143" i="4"/>
  <c r="K79" i="4"/>
  <c r="K160" i="4"/>
  <c r="K144" i="4"/>
  <c r="K108" i="4"/>
  <c r="K92" i="4"/>
  <c r="K62" i="4"/>
  <c r="K11" i="4"/>
  <c r="K161" i="4"/>
  <c r="K138" i="4"/>
  <c r="K102" i="4"/>
  <c r="K21" i="4"/>
  <c r="K98" i="4"/>
  <c r="K107" i="4"/>
  <c r="K68" i="4"/>
  <c r="K10" i="4"/>
  <c r="K163" i="4"/>
  <c r="F166" i="4"/>
  <c r="H165" i="4"/>
  <c r="H166" i="4"/>
  <c r="K116" i="4"/>
  <c r="K115" i="4"/>
  <c r="K95" i="4"/>
  <c r="K70" i="4"/>
  <c r="K52" i="4"/>
  <c r="K53" i="4"/>
  <c r="K51" i="4"/>
  <c r="D58" i="4"/>
  <c r="D57" i="4"/>
  <c r="D56" i="4"/>
  <c r="D55" i="4"/>
  <c r="K165" i="4" l="1"/>
  <c r="K166" i="4"/>
  <c r="J58" i="4"/>
  <c r="F58" i="4"/>
  <c r="H58" i="4"/>
  <c r="H56" i="4"/>
  <c r="J56" i="4"/>
  <c r="F56" i="4"/>
  <c r="J55" i="4"/>
  <c r="H55" i="4"/>
  <c r="F55" i="4"/>
  <c r="J59" i="4"/>
  <c r="H59" i="4"/>
  <c r="F59" i="4"/>
  <c r="H57" i="4"/>
  <c r="F57" i="4"/>
  <c r="J57" i="4"/>
  <c r="F146" i="4"/>
  <c r="K146" i="4" s="1"/>
  <c r="D71" i="4"/>
  <c r="D72" i="4"/>
  <c r="D37" i="4"/>
  <c r="D36" i="4"/>
  <c r="D35" i="4"/>
  <c r="D34" i="4"/>
  <c r="D24" i="4"/>
  <c r="D23" i="4"/>
  <c r="D22" i="4"/>
  <c r="H72" i="4" l="1"/>
  <c r="J72" i="4"/>
  <c r="F72" i="4"/>
  <c r="F71" i="4"/>
  <c r="H71" i="4"/>
  <c r="J71" i="4"/>
  <c r="K56" i="4"/>
  <c r="K58" i="4"/>
  <c r="K57" i="4"/>
  <c r="K55" i="4"/>
  <c r="K59" i="4"/>
  <c r="H37" i="4"/>
  <c r="J37" i="4"/>
  <c r="F37" i="4"/>
  <c r="F34" i="4"/>
  <c r="H34" i="4"/>
  <c r="J34" i="4"/>
  <c r="J35" i="4"/>
  <c r="F35" i="4"/>
  <c r="H35" i="4"/>
  <c r="J36" i="4"/>
  <c r="F36" i="4"/>
  <c r="H36" i="4"/>
  <c r="J24" i="4"/>
  <c r="F24" i="4"/>
  <c r="H24" i="4"/>
  <c r="F22" i="4"/>
  <c r="H22" i="4"/>
  <c r="J22" i="4"/>
  <c r="H23" i="4"/>
  <c r="F23" i="4"/>
  <c r="J23" i="4"/>
  <c r="D26" i="4"/>
  <c r="D27" i="4"/>
  <c r="D73" i="4"/>
  <c r="D28" i="4"/>
  <c r="D30" i="4"/>
  <c r="D29" i="4"/>
  <c r="D38" i="4"/>
  <c r="H73" i="4" l="1"/>
  <c r="F73" i="4"/>
  <c r="J73" i="4"/>
  <c r="K73" i="4" s="1"/>
  <c r="K71" i="4"/>
  <c r="K72" i="4"/>
  <c r="K35" i="4"/>
  <c r="K36" i="4"/>
  <c r="K34" i="4"/>
  <c r="K37" i="4"/>
  <c r="H38" i="4"/>
  <c r="F38" i="4"/>
  <c r="J38" i="4"/>
  <c r="F27" i="4"/>
  <c r="J27" i="4"/>
  <c r="H27" i="4"/>
  <c r="F30" i="4"/>
  <c r="H30" i="4"/>
  <c r="J30" i="4"/>
  <c r="K22" i="4"/>
  <c r="H29" i="4"/>
  <c r="F29" i="4"/>
  <c r="J29" i="4"/>
  <c r="D31" i="4"/>
  <c r="F26" i="4"/>
  <c r="J26" i="4"/>
  <c r="H26" i="4"/>
  <c r="J28" i="4"/>
  <c r="F28" i="4"/>
  <c r="H28" i="4"/>
  <c r="K23" i="4"/>
  <c r="K24" i="4"/>
  <c r="J8" i="4"/>
  <c r="H8" i="4"/>
  <c r="F8" i="4"/>
  <c r="K38" i="4" l="1"/>
  <c r="K28" i="4"/>
  <c r="H31" i="4"/>
  <c r="F31" i="4"/>
  <c r="J31" i="4"/>
  <c r="K30" i="4"/>
  <c r="K27" i="4"/>
  <c r="K29" i="4"/>
  <c r="K26" i="4"/>
  <c r="K8" i="4"/>
  <c r="K31" i="4" l="1"/>
  <c r="D66" i="4"/>
  <c r="H66" i="4" l="1"/>
  <c r="J66" i="4"/>
  <c r="F66" i="4"/>
  <c r="D90" i="4"/>
  <c r="H90" i="4" l="1"/>
  <c r="F90" i="4"/>
  <c r="J90" i="4"/>
  <c r="K90" i="4" s="1"/>
  <c r="K66" i="4"/>
  <c r="D87" i="4"/>
  <c r="J87" i="4" l="1"/>
  <c r="H87" i="4"/>
  <c r="F87" i="4"/>
  <c r="K87" i="4" s="1"/>
  <c r="D20" i="4"/>
  <c r="D18" i="4"/>
  <c r="D17" i="4"/>
  <c r="D19" i="4"/>
  <c r="J20" i="4" l="1"/>
  <c r="F20" i="4"/>
  <c r="H20" i="4"/>
  <c r="J19" i="4"/>
  <c r="K19" i="4" s="1"/>
  <c r="H19" i="4"/>
  <c r="F19" i="4"/>
  <c r="H17" i="4"/>
  <c r="F17" i="4"/>
  <c r="J17" i="4"/>
  <c r="J18" i="4"/>
  <c r="H18" i="4"/>
  <c r="F18" i="4"/>
  <c r="D50" i="4"/>
  <c r="K18" i="4" l="1"/>
  <c r="J50" i="4"/>
  <c r="F50" i="4"/>
  <c r="H50" i="4"/>
  <c r="K17" i="4"/>
  <c r="K20" i="4"/>
  <c r="D47" i="4"/>
  <c r="H47" i="4" l="1"/>
  <c r="F47" i="4"/>
  <c r="J47" i="4"/>
  <c r="K47" i="4" s="1"/>
  <c r="K50" i="4"/>
  <c r="D80" i="4"/>
  <c r="J80" i="4" l="1"/>
  <c r="H80" i="4"/>
  <c r="F80" i="4"/>
  <c r="F156" i="4"/>
  <c r="K156" i="4" s="1"/>
  <c r="D82" i="4"/>
  <c r="D81" i="4"/>
  <c r="D63" i="4"/>
  <c r="D49" i="4"/>
  <c r="D48" i="4"/>
  <c r="D43" i="4"/>
  <c r="D42" i="4"/>
  <c r="D41" i="4"/>
  <c r="D40" i="4"/>
  <c r="K80" i="4" l="1"/>
  <c r="J41" i="4"/>
  <c r="H41" i="4"/>
  <c r="F41" i="4"/>
  <c r="J49" i="4"/>
  <c r="K49" i="4" s="1"/>
  <c r="H49" i="4"/>
  <c r="F49" i="4"/>
  <c r="J42" i="4"/>
  <c r="F42" i="4"/>
  <c r="H42" i="4"/>
  <c r="H43" i="4"/>
  <c r="F43" i="4"/>
  <c r="J43" i="4"/>
  <c r="J81" i="4"/>
  <c r="H81" i="4"/>
  <c r="F81" i="4"/>
  <c r="J40" i="4"/>
  <c r="H40" i="4"/>
  <c r="F40" i="4"/>
  <c r="J48" i="4"/>
  <c r="H48" i="4"/>
  <c r="F48" i="4"/>
  <c r="H82" i="4"/>
  <c r="F82" i="4"/>
  <c r="J82" i="4"/>
  <c r="J63" i="4"/>
  <c r="H63" i="4"/>
  <c r="F63" i="4"/>
  <c r="F149" i="4"/>
  <c r="K149" i="4" s="1"/>
  <c r="D44" i="4"/>
  <c r="D64" i="4"/>
  <c r="K82" i="4" l="1"/>
  <c r="K43" i="4"/>
  <c r="K40" i="4"/>
  <c r="K42" i="4"/>
  <c r="K48" i="4"/>
  <c r="J44" i="4"/>
  <c r="H44" i="4"/>
  <c r="F44" i="4"/>
  <c r="K81" i="4"/>
  <c r="K41" i="4"/>
  <c r="H64" i="4"/>
  <c r="F64" i="4"/>
  <c r="J64" i="4"/>
  <c r="K63" i="4"/>
  <c r="H172" i="4"/>
  <c r="K180" i="4" s="1"/>
  <c r="F172" i="4"/>
  <c r="K173" i="4" s="1"/>
  <c r="K44" i="4" l="1"/>
  <c r="K64" i="4"/>
  <c r="K172" i="4" s="1"/>
  <c r="K174" i="4" s="1"/>
  <c r="K175" i="4" s="1"/>
  <c r="K176" i="4" s="1"/>
  <c r="K177" i="4" s="1"/>
  <c r="K178" i="4" s="1"/>
  <c r="K179" i="4" s="1"/>
  <c r="K181" i="4" s="1"/>
  <c r="K182" i="4" s="1"/>
  <c r="K183" i="4" s="1"/>
  <c r="J172" i="4"/>
  <c r="J3" i="4" l="1"/>
</calcChain>
</file>

<file path=xl/sharedStrings.xml><?xml version="1.0" encoding="utf-8"?>
<sst xmlns="http://schemas.openxmlformats.org/spreadsheetml/2006/main" count="347" uniqueCount="180">
  <si>
    <t>NN</t>
  </si>
  <si>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</si>
  <si>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</si>
  <si>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</si>
  <si>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</si>
  <si>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</si>
  <si>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ჯამი</t>
  </si>
  <si>
    <t>ერთ ფასი</t>
  </si>
  <si>
    <t>მ²</t>
  </si>
  <si>
    <t>კომპ</t>
  </si>
  <si>
    <t>მ</t>
  </si>
  <si>
    <t>სხვა მასალები</t>
  </si>
  <si>
    <t>ლარი</t>
  </si>
  <si>
    <t>კგ</t>
  </si>
  <si>
    <t>სატრანსპორტო ხარჯი</t>
  </si>
  <si>
    <t>ზედნადები ხარჯი</t>
  </si>
  <si>
    <t>გეგმიური დაგროვება</t>
  </si>
  <si>
    <r>
      <t>მ</t>
    </r>
    <r>
      <rPr>
        <sz val="10"/>
        <color theme="1"/>
        <rFont val="Calibri"/>
        <family val="2"/>
        <charset val="204"/>
      </rPr>
      <t>²</t>
    </r>
  </si>
  <si>
    <t xml:space="preserve">დღგ </t>
  </si>
  <si>
    <t>სულ ჯამი</t>
  </si>
  <si>
    <t>1.   სადემონტაჟო სამუშაოები</t>
  </si>
  <si>
    <t>გაუთვალისწინებელი ხარჯები</t>
  </si>
  <si>
    <t>ტ</t>
  </si>
  <si>
    <t xml:space="preserve">ფითხი   </t>
  </si>
  <si>
    <t>საპენსიო დანარიცხები</t>
  </si>
  <si>
    <t>სამშენებლო ნაგვის დატვირთვა ა/მ-ზე და ტრანსპორტირება 10 კმ-მდე  მანძილზე</t>
  </si>
  <si>
    <t>2. სამშენებლო  სამუშაოები</t>
  </si>
  <si>
    <t xml:space="preserve">წებოცემენტი   </t>
  </si>
  <si>
    <t>ფუგა     0.04</t>
  </si>
  <si>
    <t xml:space="preserve">მანქანა/მექანიზმი და სხვა მანქანები </t>
  </si>
  <si>
    <t>ც</t>
  </si>
  <si>
    <t>სამღებრო ბადე ლენტა</t>
  </si>
  <si>
    <t>სამღებრო კუთხოვანა</t>
  </si>
  <si>
    <t>პლასტმასის დ50 მმ კანალიზაციის მილის მონტაჟი</t>
  </si>
  <si>
    <t xml:space="preserve">უნიტაზი ჩამრეცხი ავზით </t>
  </si>
  <si>
    <t>ტრაპი    დ50მმ</t>
  </si>
  <si>
    <t>სხვა დამხმარე მასალები</t>
  </si>
  <si>
    <t>სახანძრო უსაფრთხოება</t>
  </si>
  <si>
    <t>ელ-სამონტაჟო სამუშაოები</t>
  </si>
  <si>
    <t>სუსტი დენები</t>
  </si>
  <si>
    <t>ხრახნი</t>
  </si>
  <si>
    <t>მეტლახის იატაკის მოწყობა</t>
  </si>
  <si>
    <t>ფილების სამონტაჟო დეტალები პლასტიკატის</t>
  </si>
  <si>
    <t>კერამიკული ფილების მოწყობა კედლებზე</t>
  </si>
  <si>
    <t xml:space="preserve">თაბ.მუყ. ფილა  ნესტგამძლე    </t>
  </si>
  <si>
    <t xml:space="preserve">არმსტრონგის ჭერის კარკასი საკიდებით და სხვა დეტალებით </t>
  </si>
  <si>
    <t>სამაგრი ანკერები</t>
  </si>
  <si>
    <t>სამონტაჟო ქაფი 1000 მგ</t>
  </si>
  <si>
    <t>ემულსიური საღებავი რეცხვადი</t>
  </si>
  <si>
    <t>წყალგაყვანილობა</t>
  </si>
  <si>
    <t>მინაბოჭკოვანი დ20მმ ცხელი წყლის მილის მონტაჟი კაუჩუკის იზოლაციით</t>
  </si>
  <si>
    <t>დ 20 მმ არკო ვენტილი გადამყვანით</t>
  </si>
  <si>
    <t>წყალარინება</t>
  </si>
  <si>
    <t>პლასტმასის დ 100 მმ კანალიზაციის მილის მონტაჟი</t>
  </si>
  <si>
    <t>პისაბანი შემრევით</t>
  </si>
  <si>
    <t>ცალ</t>
  </si>
  <si>
    <t>ერთფაზა ავტომატური ამომრთველი 16 ა  220ვ (ლეგრანდის ტიპის ან მსგავსი ხარისხის)</t>
  </si>
  <si>
    <t>ერთფაზა ავტომატური ამომრთველი 10 ა  220ვ (ლეგრანდის ტიპის ან მსგავსი ხარისხის)</t>
  </si>
  <si>
    <t>სპილენძის ძარღვიანი კაბელი ორმაგი იზოლაციით 0.22 კვ, კვეთ. (3Χ4)მმ² მონტაჟი გოფრირებულ მილში</t>
  </si>
  <si>
    <t>სპილენძის ძარღვიანი კაბელი ორმაგი იზოლაციით 0.22 კვ, კვეთ. (3Χ2.5)მმ² მონტაჟი გოფრირებულ მილში</t>
  </si>
  <si>
    <t>სპილენძის ძარღვიანი კაბელი ორმაგი იზოლაციით 0.22 კვ, კვეთ. (3Χ1.5)მმ² მონტაჟი გოფრირებულ მილში</t>
  </si>
  <si>
    <t>ამსტრონგის ლედ სანათი დიოდებით, სიმძ.(1X30)ვტ, 220ვ, IP 31 დაცვით</t>
  </si>
  <si>
    <t>შტეფსელური როზეტი დამიწების კონტაქტით ღია დაყ. 10 ა, 230ვ</t>
  </si>
  <si>
    <t>შტეფსელური როზეტი დამიწების კონტაქტით 10 ა, 230ვ</t>
  </si>
  <si>
    <t xml:space="preserve">ამომრთველი1 კლავიშიანი 6 ა, 220ვ  </t>
  </si>
  <si>
    <t>ამომრთველი 2 კლავიშიანი 10ა, 220 ვ</t>
  </si>
  <si>
    <t>გამანაწილებელი კოლოფი მომჭერების რიგით</t>
  </si>
  <si>
    <t xml:space="preserve"> Cat5e, შიდა გამოყენების ; FTP; ერთჟილიანი 8 წვერი,
4 წყვილად ხვეული; 100% სპილენძი; კვეთა 0.48-0.5მმ;
სამუშაო დიაპაზონი -15+50C</t>
  </si>
  <si>
    <t>Cat5e კაბელისთვის, UTP/FTP; T568A და T568B
სტანდარტი; 2 ბუდე RJ45; მოოქროვება 3U;
მარკირების ადგილი; RoHS სერთიფიცირება;
(პანელით,სოკეტით, ჩარჩოთი)</t>
  </si>
  <si>
    <t>ხამუთი 180X4.5 mm</t>
  </si>
  <si>
    <t>კედლის ტიპის მულტი სპლიტ კონდიციონერის შიდა ბლოკი Qc=9000BTU, მართვის პულტით და ავტომატიკით</t>
  </si>
  <si>
    <t>სპილენძის მილების ფასონური ნაწილები, სამაგრები და დამხმარე მასალები სპილენძის მილების ღირებულების 30%</t>
  </si>
  <si>
    <t>კონდესატსადინარი პოლიპროპინენის მილი ø32</t>
  </si>
  <si>
    <t>მილების ფასონური ნაწილები, სამაგრები და დამხმარე მასალები მილების ღირებულების 30%</t>
  </si>
  <si>
    <t xml:space="preserve"> ვენტილაცია</t>
  </si>
  <si>
    <t xml:space="preserve">ჰაერსატარი მოთუთიებული ფურცლოვანი თუნუქის, თუნუქის სისქე 0.5 მმ </t>
  </si>
  <si>
    <t>მილების ფასონური ნაწილები, სამაგრები და დამხმარე მასალები მილების ღირებულების 20%</t>
  </si>
  <si>
    <t>ტნ</t>
  </si>
  <si>
    <r>
      <t>მ</t>
    </r>
    <r>
      <rPr>
        <sz val="9"/>
        <color theme="1"/>
        <rFont val="Cambria"/>
        <family val="1"/>
        <charset val="204"/>
      </rPr>
      <t>²</t>
    </r>
  </si>
  <si>
    <r>
      <t xml:space="preserve">არმსთრონგის შეკიდული ჭერის მოწყობა </t>
    </r>
    <r>
      <rPr>
        <sz val="10"/>
        <color theme="1"/>
        <rFont val="Sylfaen"/>
        <family val="1"/>
      </rPr>
      <t>RAL 9003</t>
    </r>
  </si>
  <si>
    <t>ლედ სანათი დიოდებით, სიმძ.(1X12)ვტ, 220ვ, IP 44 დაცვით ჭერში დ=15 სმ</t>
  </si>
  <si>
    <t>იატაკები</t>
  </si>
  <si>
    <t>შეღებვა</t>
  </si>
  <si>
    <t>გათბობა-გაგრილება-ვენტილაცია</t>
  </si>
  <si>
    <t>პისაბანი არსებული (ახალი შემრევით, სიფონით,დრეკადი მილით)</t>
  </si>
  <si>
    <t xml:space="preserve">ფუგა     </t>
  </si>
  <si>
    <t xml:space="preserve">ქვიშა               </t>
  </si>
  <si>
    <r>
      <t>მ</t>
    </r>
    <r>
      <rPr>
        <sz val="9"/>
        <color theme="1"/>
        <rFont val="Calibri"/>
        <family val="2"/>
        <charset val="204"/>
      </rPr>
      <t>³</t>
    </r>
  </si>
  <si>
    <t>ცემენტი        0.414</t>
  </si>
  <si>
    <t>ქვიშა-ცემენტის მჭიმის მოწყობა სისქით  50 მმ ჰიდროსაიზოლაციო ფენით</t>
  </si>
  <si>
    <t>ჰიდროიზოლაცია პრაიმერი</t>
  </si>
  <si>
    <t>საიზოლაციო რეზინის ლენტი იატაკის პროფილზე</t>
  </si>
  <si>
    <t xml:space="preserve">არმსტრონგის  ჭერის ნესტგამძლე  ფილები  600× 600   </t>
  </si>
  <si>
    <t>თ/მუყაოს ტიხრები 100 მმ ნესტგამძლე ბგერა თბო იზოლაციით</t>
  </si>
  <si>
    <t xml:space="preserve">თ/მუყაოს ტიხრები 100 მმ კომბინირებულ ნესტგამძლე ჩვეულებრივი ფილებით, ბგერა თბო იზოლაციით         </t>
  </si>
  <si>
    <t xml:space="preserve">კარის ბლოკები </t>
  </si>
  <si>
    <t>ტიხრების, ჭერისა და კედლების დამუშავება და შეღებვა ემულსიური საღებავით</t>
  </si>
  <si>
    <t xml:space="preserve">ზუმფარა      </t>
  </si>
  <si>
    <t xml:space="preserve">კედლების დამცავი ბამპერების მოწყობა </t>
  </si>
  <si>
    <t xml:space="preserve">ლამინირებული მდფ-ის ზოლოვანა 200 X 10 მმ  </t>
  </si>
  <si>
    <t>თხევადი ლურსმანი 350მ/გ</t>
  </si>
  <si>
    <t>პლასტმ. სამონტაჟო კოლოფი</t>
  </si>
  <si>
    <t>საკაბელო სამაგრი აბზინდი 25სმ</t>
  </si>
  <si>
    <t>გასასვლელის მანიშნებელი,ინტეგრირებული აკუმულიატორით, საევაკუაციო ნიშნით ,,EXIT" (დაერთდეს შტეპსელების ჯგუფზე)</t>
  </si>
  <si>
    <t>სპილენძის მილი Ø3/8 10mm სისქის კაუჩულის იზოლაციით</t>
  </si>
  <si>
    <t>სპილენძის მილი Ø1/4 10mm სისქის კაუჩულის იზოლაციით</t>
  </si>
  <si>
    <t>საინფორმაციო კაბელი 6*2.5</t>
  </si>
  <si>
    <t>რეგულირებადი გამწოვი მრგვალი დიფუზორი Ø 125</t>
  </si>
  <si>
    <t>მოქნილი ჰაერსატარი Ø 125</t>
  </si>
  <si>
    <t>ელ. გამანაწილებელი კარადა ავტომატ. ამომრთვ. 26,  0.4 კვ.</t>
  </si>
  <si>
    <t>საწარმოო ნიჟარა უჟანგავი ლლითონის</t>
  </si>
  <si>
    <t>არხული ტიპის ვენტილატორი L=100m³/h 30pa უკუსარქველით</t>
  </si>
  <si>
    <t>შესავლელი პანდუსის გადახურლი ლითონის კონსტრუქცია</t>
  </si>
  <si>
    <t>მილკვადრატი 80*60*3მმ</t>
  </si>
  <si>
    <t>მილკვადრატი 40*60*3მმ</t>
  </si>
  <si>
    <t>ფოლადის კუთხოვანა 50*50მმ</t>
  </si>
  <si>
    <t>სახურავი თუნუქის პროფფენილი ქარხნული შეღებვით</t>
  </si>
  <si>
    <t>ცალი</t>
  </si>
  <si>
    <t>საღებავი ანტიკოროზიული</t>
  </si>
  <si>
    <t>ბეტონი</t>
  </si>
  <si>
    <t>მ³</t>
  </si>
  <si>
    <t>სილიკონი 310 გრ</t>
  </si>
  <si>
    <t>ფასადის დამუშავება შეღებვა სილკონური საღებავით</t>
  </si>
  <si>
    <t>მილკვადრატი 100*100*3მმ</t>
  </si>
  <si>
    <t>პლასტმასის საკაბელო კორობი  40X20 მმ</t>
  </si>
  <si>
    <t>პლასტმასის სამაგრი კაბელის 25 მმ</t>
  </si>
  <si>
    <t>ფასონური დეტალები</t>
  </si>
  <si>
    <t xml:space="preserve">ფასონური დეტალები  </t>
  </si>
  <si>
    <t xml:space="preserve">ბეტონის 45 სმ  კედელში კარის ღიობის ამოჭრა  </t>
  </si>
  <si>
    <t>ბეტონის იატაკში წყალარინების კანალის ამოჭრა დ 100 მმ საკანალიზაციო მილისათვის 150X150 მმ</t>
  </si>
  <si>
    <t>მტლახის ფილა  RAL 7004, 250X500</t>
  </si>
  <si>
    <t>კერამიკული ფილა  RAL 9003, 200X400</t>
  </si>
  <si>
    <t xml:space="preserve">ერთფრთიანი მდფ კარის ბლოკის მონტაჟი  </t>
  </si>
  <si>
    <t>არსებული სახანძრო სენსორის დემონტაჟი-მონტაჟი</t>
  </si>
  <si>
    <t xml:space="preserve">კვამლის ინდივიდუალური სახანძრო სენსორი ელემენტით,  სამონტაჟო ძირით </t>
  </si>
  <si>
    <t>სამფაზა ავტომატური ამომრთველი 63 ა  380ვ (ლეგრანდის ტიპის ან მსგავსი ხარისხის)</t>
  </si>
  <si>
    <t>თაბ. მუყ. ტიხრის დემონტაჟი</t>
  </si>
  <si>
    <t>დაზიანებული კერამოგრანიტის ფილების დემონტაჟი</t>
  </si>
  <si>
    <t>დაზიანებული ქვიშაცემენტის  ფენილის დემონტაჟი</t>
  </si>
  <si>
    <t>თვითსწორებადი იატაკის მოწყობა</t>
  </si>
  <si>
    <t>თვითსწორებადი იატაკის ფხვნილი</t>
  </si>
  <si>
    <t xml:space="preserve">იატაკზე ვინილის სფარის მოწყობა  </t>
  </si>
  <si>
    <t>ვინილი სამედიცინო</t>
  </si>
  <si>
    <t>ძაფი პოლივინილქლორიდის</t>
  </si>
  <si>
    <t xml:space="preserve">ვინილის წებო    </t>
  </si>
  <si>
    <t>წებო გრაფიტის</t>
  </si>
  <si>
    <t>გრუნტი</t>
  </si>
  <si>
    <t xml:space="preserve">კერამოგრანიტის იატაკის მოწყობა </t>
  </si>
  <si>
    <t xml:space="preserve">ფუგა   </t>
  </si>
  <si>
    <t>კერამოგრანიტის ფილა  RAL 7038 , 600X600</t>
  </si>
  <si>
    <t xml:space="preserve">კერამოგრანიტის პლინტუსის მოწყობა  </t>
  </si>
  <si>
    <t xml:space="preserve">ვინილის პლინტუსის მოწყობა  </t>
  </si>
  <si>
    <t>დგარის პროფილი 75მმ X 0.5მმ, ხრახნები, დუბელი და სხვა  1მ² ტიხარზე</t>
  </si>
  <si>
    <t>საიზოლაციო მასალა მინაბამბა კნაუფის 50 მმ</t>
  </si>
  <si>
    <t>თაბ.მუყ. ფილა   ჩვეულებრივი</t>
  </si>
  <si>
    <t>ორფრთიანი შემინული კარის ბლოკი ასიმეტრიული ჭრით</t>
  </si>
  <si>
    <t>ფითხი ხის</t>
  </si>
  <si>
    <t>ხის  წებო</t>
  </si>
  <si>
    <t>არსებული მდფ კარის ბლოკის შეკეთება , მაღალი ხარისხის საკეტ/სახელური, პეტლი, მაღალი ხარისხის ღებვა</t>
  </si>
  <si>
    <t>საღებავი ანტიბაქტერიული</t>
  </si>
  <si>
    <t>მულტი სპლიტ კონდიციონერის გარე ბლოკი Qc=36000BTU, N=3.3kw</t>
  </si>
  <si>
    <t>კედლის ტიპის მულტი სპლიტ კონდიციონერის შიდა ბლოკი Qc=12000BTU, მართვის პულტით და ავტომატიკით</t>
  </si>
  <si>
    <t>პლოიპროპილენის მინაბოჭკოვანი მილი ø20</t>
  </si>
  <si>
    <t>გარე ჟალუზი  Ø 125</t>
  </si>
  <si>
    <t>ერთფაზა ავტომატური ამომრთველი 16 ა  220ვ (ლეგრანდის ტიპის ან მსგავსი ხარისხის) დიფ. დაცვით</t>
  </si>
  <si>
    <t xml:space="preserve">ერთფაზა ავტომატური ამომრთველი 25 ა  220 (ლეგრანდის ტიპის ან მსგავსი ხარისხის) </t>
  </si>
  <si>
    <t xml:space="preserve">ერთფაზა ავტომატური ამომრთველი 32 ა  220ვ (ლეგრანდის ტიპის ან მსგავსი ხარისხის) </t>
  </si>
  <si>
    <t>სპილენძის ძარღვიანი კაბელი ორმაგი იზოლაციით 0.4 კვ, კვეთ. (5Χ16)მმ² მონტაჟი გოფრირებულ მილში</t>
  </si>
  <si>
    <r>
      <t xml:space="preserve">ჭერის ბაქტერიციდული გამომსხივებელი 1070×160×1155   </t>
    </r>
    <r>
      <rPr>
        <b/>
        <sz val="10"/>
        <rFont val="Sylfaen"/>
        <family val="1"/>
      </rPr>
      <t>S 07</t>
    </r>
  </si>
  <si>
    <t xml:space="preserve">სპილენძის ერთ ძარღვიანი კაბელი ფარების დამიწების 16 მმ კვ, კვეთ. </t>
  </si>
  <si>
    <t>პო+B91:B104ლიპროპილენის ცივი წყლის მილის მონტაჟი SDR11 PN 16 Ø20</t>
  </si>
  <si>
    <r>
      <t xml:space="preserve">ქ. აბაშის კლინიკაში </t>
    </r>
    <r>
      <rPr>
        <sz val="10"/>
        <color theme="1"/>
        <rFont val="Sylfaen"/>
        <family val="1"/>
      </rPr>
      <t xml:space="preserve">(თავისუფლება N 143) </t>
    </r>
    <r>
      <rPr>
        <b/>
        <sz val="11"/>
        <color theme="1"/>
        <rFont val="Sylfaen"/>
        <family val="1"/>
      </rPr>
      <t xml:space="preserve">ემერჯენსის მოწყობის სარეკონსტრუქციო სამუშაოების ხარჯთაღრიცხვა </t>
    </r>
  </si>
  <si>
    <t>თ/მუყაოს ტიხრები 100 მმ  ბგერა თბო იზოლაციით</t>
  </si>
  <si>
    <t>თ/მუყაოს ნესტგამძლე მოპირკეთება</t>
  </si>
  <si>
    <t>პროფილი და ხრახნები, დუბელი და სხვა  1მ² მოპირკეთებაზე</t>
  </si>
  <si>
    <t xml:space="preserve">ლითონის კარი, ექსტერიერის, დათბუნებით, ფრამუგით </t>
  </si>
  <si>
    <t>მულტი სპლიტ კონდიციონერის გარე ბლოკი Qc=24000BTU, N=2.5kw</t>
  </si>
  <si>
    <t>რადიატორების დემონტაჟი/მონტაჟი</t>
  </si>
  <si>
    <t>კედლის ტიპის სპლიტ კონდიციონერის დემონტაჟი მონტაჟი</t>
  </si>
  <si>
    <t xml:space="preserve"> სახარჯთაღრიცხვო  ღირ-ბა   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</si>
</sst>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color theme="1"/>
      <name val="Calibri"/>
      <family val="2"/>
      <charset val="204"/>
    </font>
    <font>
      <sz val="12"/>
      <color theme="1"/>
      <name val="Sylfaen"/>
      <family val="1"/>
      <charset val="204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8"/>
      <color theme="1"/>
      <name val="Sylfaen"/>
      <family val="1"/>
      <charset val="204"/>
    </font>
    <font>
      <b/>
      <sz val="9"/>
      <color theme="1"/>
      <name val="Sylfaen"/>
      <family val="1"/>
    </font>
    <font>
      <sz val="9"/>
      <color theme="1"/>
      <name val="Sylfaen"/>
      <family val="1"/>
      <charset val="204"/>
    </font>
    <font>
      <sz val="9"/>
      <color theme="1"/>
      <name val="Cambria"/>
      <family val="1"/>
      <charset val="204"/>
    </font>
    <font>
      <sz val="10"/>
      <name val="Sylfaen"/>
      <family val="1"/>
    </font>
    <font>
      <b/>
      <sz val="10"/>
      <name val="Sylfaen"/>
      <family val="1"/>
    </font>
    <font>
      <sz val="9"/>
      <color theme="1"/>
      <name val="Calibri"/>
      <family val="2"/>
      <charset val="204"/>
    </font>
    <font>
      <sz val="10"/>
      <name val="Sylfaen"/>
      <family val="1"/>
      <charset val="204"/>
    </font>
    <font>
      <b/>
      <sz val="11"/>
      <name val="Sylfaen"/>
      <family val="1"/>
    </font>
    <font>
      <sz val="11"/>
      <color rgb="FFFF0000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2" borderId="1" xfId="0" applyFont="1" applyFill="1" applyBorder="1"/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2" fontId="19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6"/>
  <sheetViews>
    <sheetView tabSelected="1" zoomScale="67" zoomScaleNormal="100" workbookViewId="0">
      <selection activeCell="J8" sqref="J8"/>
    </sheetView>
  </sheetViews>
  <sheetFormatPr defaultColWidth="9.140625" defaultRowHeight="15" x14ac:dyDescent="0.25"/>
  <cols>
    <col min="1" max="1" width="3" style="3" customWidth="1"/>
    <col min="2" max="2" width="62.28515625" style="1" customWidth="1"/>
    <col min="3" max="3" width="6.140625" style="2" customWidth="1"/>
    <col min="4" max="4" width="8.28515625" style="2" customWidth="1"/>
    <col min="5" max="5" width="7.42578125" style="2" customWidth="1"/>
    <col min="6" max="6" width="9.7109375" style="2" customWidth="1"/>
    <col min="7" max="7" width="7.28515625" style="2" customWidth="1"/>
    <col min="8" max="8" width="9.5703125" style="2" customWidth="1"/>
    <col min="9" max="9" width="6.5703125" style="2" customWidth="1"/>
    <col min="10" max="10" width="8.5703125" style="2" customWidth="1"/>
    <col min="11" max="11" width="12.5703125" style="2" customWidth="1"/>
    <col min="12" max="16384" width="9.140625" style="1"/>
  </cols>
  <sheetData>
    <row r="1" spans="1:11" x14ac:dyDescent="0.25">
      <c r="I1" s="64"/>
      <c r="J1" s="64"/>
      <c r="K1" s="64"/>
    </row>
    <row r="2" spans="1:11" ht="45" customHeight="1" x14ac:dyDescent="0.25">
      <c r="A2" s="65" t="s">
        <v>171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 x14ac:dyDescent="0.25">
      <c r="A3" s="19"/>
      <c r="B3" s="48"/>
      <c r="C3" s="68" t="s">
        <v>179</v>
      </c>
      <c r="D3" s="68"/>
      <c r="E3" s="68"/>
      <c r="F3" s="68"/>
      <c r="G3" s="68"/>
      <c r="H3" s="68"/>
      <c r="I3" s="68"/>
      <c r="J3" s="66">
        <f>K183</f>
        <v>0</v>
      </c>
      <c r="K3" s="67"/>
    </row>
    <row r="4" spans="1:11" s="3" customFormat="1" ht="33.75" customHeight="1" x14ac:dyDescent="0.25">
      <c r="A4" s="69" t="s">
        <v>0</v>
      </c>
      <c r="B4" s="69" t="s">
        <v>1</v>
      </c>
      <c r="C4" s="69" t="s">
        <v>2</v>
      </c>
      <c r="D4" s="75" t="s">
        <v>3</v>
      </c>
      <c r="E4" s="71" t="s">
        <v>4</v>
      </c>
      <c r="F4" s="72"/>
      <c r="G4" s="71" t="s">
        <v>5</v>
      </c>
      <c r="H4" s="72"/>
      <c r="I4" s="73" t="s">
        <v>29</v>
      </c>
      <c r="J4" s="74"/>
      <c r="K4" s="69" t="s">
        <v>6</v>
      </c>
    </row>
    <row r="5" spans="1:11" s="4" customFormat="1" ht="30" x14ac:dyDescent="0.3">
      <c r="A5" s="70"/>
      <c r="B5" s="70"/>
      <c r="C5" s="70"/>
      <c r="D5" s="76"/>
      <c r="E5" s="15" t="s">
        <v>7</v>
      </c>
      <c r="F5" s="17" t="s">
        <v>6</v>
      </c>
      <c r="G5" s="15" t="s">
        <v>7</v>
      </c>
      <c r="H5" s="17" t="s">
        <v>6</v>
      </c>
      <c r="I5" s="15" t="s">
        <v>7</v>
      </c>
      <c r="J5" s="17" t="s">
        <v>6</v>
      </c>
      <c r="K5" s="70"/>
    </row>
    <row r="6" spans="1:11" s="2" customFormat="1" ht="15.75" x14ac:dyDescent="0.3">
      <c r="A6" s="9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ht="15.75" x14ac:dyDescent="0.3">
      <c r="A7" s="9"/>
      <c r="B7" s="12" t="s">
        <v>20</v>
      </c>
      <c r="C7" s="5"/>
      <c r="D7" s="5"/>
      <c r="E7" s="5"/>
      <c r="F7" s="5"/>
      <c r="G7" s="5"/>
      <c r="H7" s="5"/>
      <c r="I7" s="5"/>
      <c r="J7" s="5"/>
      <c r="K7" s="5"/>
    </row>
    <row r="8" spans="1:11" x14ac:dyDescent="0.25">
      <c r="A8" s="9">
        <v>1</v>
      </c>
      <c r="B8" s="11" t="s">
        <v>136</v>
      </c>
      <c r="C8" s="9" t="s">
        <v>17</v>
      </c>
      <c r="D8" s="7">
        <v>24</v>
      </c>
      <c r="E8" s="7"/>
      <c r="F8" s="7">
        <f t="shared" ref="F8:F72" si="0">E8*D8</f>
        <v>0</v>
      </c>
      <c r="G8" s="7">
        <v>0</v>
      </c>
      <c r="H8" s="7">
        <f t="shared" ref="H8:H72" si="1">G8*D8</f>
        <v>0</v>
      </c>
      <c r="I8" s="7">
        <v>0</v>
      </c>
      <c r="J8" s="7">
        <f t="shared" ref="J8:J72" si="2">I8*D8</f>
        <v>0</v>
      </c>
      <c r="K8" s="7">
        <f t="shared" ref="K8:K72" si="3">J8+H8+F8</f>
        <v>0</v>
      </c>
    </row>
    <row r="9" spans="1:11" x14ac:dyDescent="0.25">
      <c r="A9" s="9">
        <v>2</v>
      </c>
      <c r="B9" s="11" t="s">
        <v>128</v>
      </c>
      <c r="C9" s="9" t="s">
        <v>17</v>
      </c>
      <c r="D9" s="7">
        <v>4.8</v>
      </c>
      <c r="E9" s="7"/>
      <c r="F9" s="7">
        <f t="shared" si="0"/>
        <v>0</v>
      </c>
      <c r="G9" s="7">
        <v>0</v>
      </c>
      <c r="H9" s="7">
        <f t="shared" si="1"/>
        <v>0</v>
      </c>
      <c r="I9" s="7">
        <v>0</v>
      </c>
      <c r="J9" s="7">
        <f t="shared" si="2"/>
        <v>0</v>
      </c>
      <c r="K9" s="7">
        <f t="shared" si="3"/>
        <v>0</v>
      </c>
    </row>
    <row r="10" spans="1:11" x14ac:dyDescent="0.25">
      <c r="A10" s="9">
        <v>3</v>
      </c>
      <c r="B10" s="11" t="s">
        <v>137</v>
      </c>
      <c r="C10" s="9" t="s">
        <v>17</v>
      </c>
      <c r="D10" s="7">
        <v>22</v>
      </c>
      <c r="E10" s="7"/>
      <c r="F10" s="7">
        <f t="shared" si="0"/>
        <v>0</v>
      </c>
      <c r="G10" s="7">
        <v>0</v>
      </c>
      <c r="H10" s="7">
        <f t="shared" si="1"/>
        <v>0</v>
      </c>
      <c r="I10" s="7">
        <v>0</v>
      </c>
      <c r="J10" s="7">
        <f t="shared" si="2"/>
        <v>0</v>
      </c>
      <c r="K10" s="7">
        <f t="shared" si="3"/>
        <v>0</v>
      </c>
    </row>
    <row r="11" spans="1:11" x14ac:dyDescent="0.25">
      <c r="A11" s="9">
        <v>4</v>
      </c>
      <c r="B11" s="11" t="s">
        <v>138</v>
      </c>
      <c r="C11" s="9" t="s">
        <v>17</v>
      </c>
      <c r="D11" s="7">
        <v>22</v>
      </c>
      <c r="E11" s="7"/>
      <c r="F11" s="7">
        <f t="shared" si="0"/>
        <v>0</v>
      </c>
      <c r="G11" s="7">
        <v>0</v>
      </c>
      <c r="H11" s="7">
        <f t="shared" si="1"/>
        <v>0</v>
      </c>
      <c r="I11" s="7">
        <v>0</v>
      </c>
      <c r="J11" s="7">
        <f t="shared" si="2"/>
        <v>0</v>
      </c>
      <c r="K11" s="7">
        <f t="shared" si="3"/>
        <v>0</v>
      </c>
    </row>
    <row r="12" spans="1:11" ht="36.75" customHeight="1" x14ac:dyDescent="0.25">
      <c r="A12" s="9">
        <v>5</v>
      </c>
      <c r="B12" s="11" t="s">
        <v>129</v>
      </c>
      <c r="C12" s="9" t="s">
        <v>10</v>
      </c>
      <c r="D12" s="7">
        <v>10</v>
      </c>
      <c r="E12" s="7"/>
      <c r="F12" s="7">
        <f t="shared" si="0"/>
        <v>0</v>
      </c>
      <c r="G12" s="7">
        <v>0</v>
      </c>
      <c r="H12" s="7">
        <f t="shared" si="1"/>
        <v>0</v>
      </c>
      <c r="I12" s="7">
        <v>0</v>
      </c>
      <c r="J12" s="7">
        <f t="shared" si="2"/>
        <v>0</v>
      </c>
      <c r="K12" s="7">
        <f t="shared" si="3"/>
        <v>0</v>
      </c>
    </row>
    <row r="13" spans="1:11" ht="35.25" customHeight="1" x14ac:dyDescent="0.25">
      <c r="A13" s="9">
        <v>6</v>
      </c>
      <c r="B13" s="10" t="s">
        <v>25</v>
      </c>
      <c r="C13" s="9" t="s">
        <v>22</v>
      </c>
      <c r="D13" s="7">
        <v>10</v>
      </c>
      <c r="E13" s="9"/>
      <c r="F13" s="7">
        <f t="shared" si="0"/>
        <v>0</v>
      </c>
      <c r="G13" s="7">
        <v>0</v>
      </c>
      <c r="H13" s="7">
        <f t="shared" si="1"/>
        <v>0</v>
      </c>
      <c r="I13" s="7">
        <v>0</v>
      </c>
      <c r="J13" s="7">
        <f t="shared" si="2"/>
        <v>0</v>
      </c>
      <c r="K13" s="7">
        <f t="shared" si="3"/>
        <v>0</v>
      </c>
    </row>
    <row r="14" spans="1:11" ht="19.5" customHeight="1" x14ac:dyDescent="0.25">
      <c r="A14" s="9"/>
      <c r="B14" s="13" t="s">
        <v>26</v>
      </c>
      <c r="C14" s="9"/>
      <c r="D14" s="9"/>
      <c r="E14" s="9"/>
      <c r="F14" s="7">
        <f t="shared" si="0"/>
        <v>0</v>
      </c>
      <c r="G14" s="9"/>
      <c r="H14" s="7">
        <f t="shared" si="1"/>
        <v>0</v>
      </c>
      <c r="I14" s="9"/>
      <c r="J14" s="7">
        <f t="shared" si="2"/>
        <v>0</v>
      </c>
      <c r="K14" s="7">
        <f t="shared" si="3"/>
        <v>0</v>
      </c>
    </row>
    <row r="15" spans="1:11" ht="19.5" customHeight="1" x14ac:dyDescent="0.25">
      <c r="A15" s="46"/>
      <c r="B15" s="49" t="s">
        <v>81</v>
      </c>
      <c r="C15" s="28"/>
      <c r="D15" s="7"/>
      <c r="E15" s="7"/>
      <c r="F15" s="7">
        <f t="shared" si="0"/>
        <v>0</v>
      </c>
      <c r="G15" s="7"/>
      <c r="H15" s="7">
        <f t="shared" si="1"/>
        <v>0</v>
      </c>
      <c r="I15" s="7"/>
      <c r="J15" s="7">
        <f t="shared" si="2"/>
        <v>0</v>
      </c>
      <c r="K15" s="7">
        <f t="shared" si="3"/>
        <v>0</v>
      </c>
    </row>
    <row r="16" spans="1:11" ht="33" customHeight="1" x14ac:dyDescent="0.25">
      <c r="A16" s="47">
        <v>1</v>
      </c>
      <c r="B16" s="27" t="s">
        <v>89</v>
      </c>
      <c r="C16" s="28" t="s">
        <v>78</v>
      </c>
      <c r="D16" s="7">
        <v>32</v>
      </c>
      <c r="E16" s="7"/>
      <c r="F16" s="7">
        <f t="shared" si="0"/>
        <v>0</v>
      </c>
      <c r="G16" s="7">
        <v>0</v>
      </c>
      <c r="H16" s="7">
        <f t="shared" si="1"/>
        <v>0</v>
      </c>
      <c r="I16" s="7"/>
      <c r="J16" s="7">
        <f t="shared" si="2"/>
        <v>0</v>
      </c>
      <c r="K16" s="7">
        <f t="shared" si="3"/>
        <v>0</v>
      </c>
    </row>
    <row r="17" spans="1:11" ht="19.5" customHeight="1" x14ac:dyDescent="0.25">
      <c r="A17" s="47"/>
      <c r="B17" s="30" t="s">
        <v>86</v>
      </c>
      <c r="C17" s="28" t="s">
        <v>87</v>
      </c>
      <c r="D17" s="7">
        <f>D16*0.05*1.2</f>
        <v>1.92</v>
      </c>
      <c r="E17" s="7">
        <v>0</v>
      </c>
      <c r="F17" s="7">
        <f t="shared" si="0"/>
        <v>0</v>
      </c>
      <c r="G17" s="7"/>
      <c r="H17" s="7">
        <f t="shared" si="1"/>
        <v>0</v>
      </c>
      <c r="I17" s="7">
        <v>0</v>
      </c>
      <c r="J17" s="7">
        <f t="shared" si="2"/>
        <v>0</v>
      </c>
      <c r="K17" s="7">
        <f t="shared" si="3"/>
        <v>0</v>
      </c>
    </row>
    <row r="18" spans="1:11" ht="19.5" customHeight="1" x14ac:dyDescent="0.25">
      <c r="A18" s="47"/>
      <c r="B18" s="30" t="s">
        <v>88</v>
      </c>
      <c r="C18" s="28" t="s">
        <v>77</v>
      </c>
      <c r="D18" s="7">
        <f>D16*0.05*0.414</f>
        <v>0.66239999999999999</v>
      </c>
      <c r="E18" s="7">
        <v>0</v>
      </c>
      <c r="F18" s="7">
        <f t="shared" si="0"/>
        <v>0</v>
      </c>
      <c r="G18" s="7"/>
      <c r="H18" s="7">
        <f t="shared" si="1"/>
        <v>0</v>
      </c>
      <c r="I18" s="7">
        <v>0</v>
      </c>
      <c r="J18" s="7">
        <f t="shared" si="2"/>
        <v>0</v>
      </c>
      <c r="K18" s="7">
        <f t="shared" si="3"/>
        <v>0</v>
      </c>
    </row>
    <row r="19" spans="1:11" ht="19.5" customHeight="1" x14ac:dyDescent="0.25">
      <c r="A19" s="47"/>
      <c r="B19" s="30" t="s">
        <v>90</v>
      </c>
      <c r="C19" s="28" t="s">
        <v>13</v>
      </c>
      <c r="D19" s="7">
        <f>D16*0.4</f>
        <v>12.8</v>
      </c>
      <c r="E19" s="7">
        <v>0</v>
      </c>
      <c r="F19" s="7">
        <f t="shared" si="0"/>
        <v>0</v>
      </c>
      <c r="G19" s="7"/>
      <c r="H19" s="7">
        <f t="shared" si="1"/>
        <v>0</v>
      </c>
      <c r="I19" s="7">
        <v>0</v>
      </c>
      <c r="J19" s="7">
        <f t="shared" si="2"/>
        <v>0</v>
      </c>
      <c r="K19" s="7">
        <f t="shared" si="3"/>
        <v>0</v>
      </c>
    </row>
    <row r="20" spans="1:11" ht="19.5" customHeight="1" x14ac:dyDescent="0.25">
      <c r="A20" s="47"/>
      <c r="B20" s="30" t="s">
        <v>11</v>
      </c>
      <c r="C20" s="28" t="s">
        <v>12</v>
      </c>
      <c r="D20" s="7">
        <f>D16*0.15</f>
        <v>4.8</v>
      </c>
      <c r="E20" s="7">
        <v>0</v>
      </c>
      <c r="F20" s="7">
        <f t="shared" si="0"/>
        <v>0</v>
      </c>
      <c r="G20" s="7"/>
      <c r="H20" s="7">
        <f t="shared" si="1"/>
        <v>0</v>
      </c>
      <c r="I20" s="7"/>
      <c r="J20" s="7">
        <f t="shared" si="2"/>
        <v>0</v>
      </c>
      <c r="K20" s="7">
        <f t="shared" si="3"/>
        <v>0</v>
      </c>
    </row>
    <row r="21" spans="1:11" ht="19.5" customHeight="1" x14ac:dyDescent="0.25">
      <c r="A21" s="23">
        <v>2</v>
      </c>
      <c r="B21" s="32" t="s">
        <v>139</v>
      </c>
      <c r="C21" s="33" t="s">
        <v>8</v>
      </c>
      <c r="D21" s="29">
        <v>10</v>
      </c>
      <c r="E21" s="29"/>
      <c r="F21" s="7">
        <f t="shared" si="0"/>
        <v>0</v>
      </c>
      <c r="G21" s="29">
        <v>0</v>
      </c>
      <c r="H21" s="7">
        <f t="shared" si="1"/>
        <v>0</v>
      </c>
      <c r="I21" s="29"/>
      <c r="J21" s="7">
        <f t="shared" si="2"/>
        <v>0</v>
      </c>
      <c r="K21" s="7">
        <f t="shared" si="3"/>
        <v>0</v>
      </c>
    </row>
    <row r="22" spans="1:11" ht="19.5" customHeight="1" x14ac:dyDescent="0.25">
      <c r="A22" s="23"/>
      <c r="B22" s="34" t="s">
        <v>140</v>
      </c>
      <c r="C22" s="33" t="s">
        <v>13</v>
      </c>
      <c r="D22" s="29">
        <f>D21*5</f>
        <v>50</v>
      </c>
      <c r="E22" s="29">
        <v>0</v>
      </c>
      <c r="F22" s="7">
        <f t="shared" si="0"/>
        <v>0</v>
      </c>
      <c r="G22" s="29"/>
      <c r="H22" s="7">
        <f t="shared" si="1"/>
        <v>0</v>
      </c>
      <c r="I22" s="29">
        <v>0</v>
      </c>
      <c r="J22" s="7">
        <f t="shared" si="2"/>
        <v>0</v>
      </c>
      <c r="K22" s="7">
        <f t="shared" si="3"/>
        <v>0</v>
      </c>
    </row>
    <row r="23" spans="1:11" ht="19.5" customHeight="1" x14ac:dyDescent="0.3">
      <c r="A23" s="23"/>
      <c r="B23" s="55" t="s">
        <v>11</v>
      </c>
      <c r="C23" s="33" t="s">
        <v>12</v>
      </c>
      <c r="D23" s="29">
        <f>D21*0.08</f>
        <v>0.8</v>
      </c>
      <c r="E23" s="29">
        <v>0</v>
      </c>
      <c r="F23" s="7">
        <f t="shared" si="0"/>
        <v>0</v>
      </c>
      <c r="G23" s="29"/>
      <c r="H23" s="7">
        <f t="shared" si="1"/>
        <v>0</v>
      </c>
      <c r="I23" s="29"/>
      <c r="J23" s="7">
        <f t="shared" si="2"/>
        <v>0</v>
      </c>
      <c r="K23" s="7">
        <f t="shared" si="3"/>
        <v>0</v>
      </c>
    </row>
    <row r="24" spans="1:11" ht="19.5" customHeight="1" x14ac:dyDescent="0.25">
      <c r="A24" s="23">
        <v>3</v>
      </c>
      <c r="B24" s="35" t="s">
        <v>141</v>
      </c>
      <c r="C24" s="33" t="s">
        <v>8</v>
      </c>
      <c r="D24" s="29">
        <f>D21</f>
        <v>10</v>
      </c>
      <c r="E24" s="29"/>
      <c r="F24" s="7">
        <f t="shared" si="0"/>
        <v>0</v>
      </c>
      <c r="G24" s="29">
        <v>0</v>
      </c>
      <c r="H24" s="7">
        <f t="shared" si="1"/>
        <v>0</v>
      </c>
      <c r="I24" s="29"/>
      <c r="J24" s="7">
        <f t="shared" si="2"/>
        <v>0</v>
      </c>
      <c r="K24" s="7">
        <f t="shared" si="3"/>
        <v>0</v>
      </c>
    </row>
    <row r="25" spans="1:11" ht="19.5" customHeight="1" x14ac:dyDescent="0.25">
      <c r="A25" s="23">
        <v>4</v>
      </c>
      <c r="B25" s="35" t="s">
        <v>151</v>
      </c>
      <c r="C25" s="33" t="s">
        <v>10</v>
      </c>
      <c r="D25" s="29">
        <v>30</v>
      </c>
      <c r="E25" s="29"/>
      <c r="F25" s="7">
        <f t="shared" si="0"/>
        <v>0</v>
      </c>
      <c r="G25" s="29">
        <v>0</v>
      </c>
      <c r="H25" s="7">
        <f t="shared" si="1"/>
        <v>0</v>
      </c>
      <c r="I25" s="29"/>
      <c r="J25" s="7">
        <f t="shared" si="2"/>
        <v>0</v>
      </c>
      <c r="K25" s="7">
        <f t="shared" si="3"/>
        <v>0</v>
      </c>
    </row>
    <row r="26" spans="1:11" ht="19.5" customHeight="1" x14ac:dyDescent="0.25">
      <c r="A26" s="23"/>
      <c r="B26" s="31" t="s">
        <v>142</v>
      </c>
      <c r="C26" s="33" t="s">
        <v>8</v>
      </c>
      <c r="D26" s="29">
        <f>D24*1.07 +D25*0.15</f>
        <v>15.200000000000001</v>
      </c>
      <c r="E26" s="29">
        <v>0</v>
      </c>
      <c r="F26" s="7">
        <f t="shared" si="0"/>
        <v>0</v>
      </c>
      <c r="G26" s="29"/>
      <c r="H26" s="7">
        <f t="shared" si="1"/>
        <v>0</v>
      </c>
      <c r="I26" s="29">
        <v>0</v>
      </c>
      <c r="J26" s="7">
        <f t="shared" si="2"/>
        <v>0</v>
      </c>
      <c r="K26" s="7">
        <f t="shared" si="3"/>
        <v>0</v>
      </c>
    </row>
    <row r="27" spans="1:11" ht="19.5" customHeight="1" x14ac:dyDescent="0.25">
      <c r="A27" s="23"/>
      <c r="B27" s="36" t="s">
        <v>143</v>
      </c>
      <c r="C27" s="33" t="s">
        <v>10</v>
      </c>
      <c r="D27" s="29">
        <f>D24*2</f>
        <v>20</v>
      </c>
      <c r="E27" s="29">
        <v>0</v>
      </c>
      <c r="F27" s="7">
        <f t="shared" si="0"/>
        <v>0</v>
      </c>
      <c r="G27" s="37"/>
      <c r="H27" s="7">
        <f t="shared" si="1"/>
        <v>0</v>
      </c>
      <c r="I27" s="29">
        <v>0</v>
      </c>
      <c r="J27" s="7">
        <f t="shared" si="2"/>
        <v>0</v>
      </c>
      <c r="K27" s="7">
        <f t="shared" si="3"/>
        <v>0</v>
      </c>
    </row>
    <row r="28" spans="1:11" ht="19.5" customHeight="1" x14ac:dyDescent="0.25">
      <c r="A28" s="23"/>
      <c r="B28" s="31" t="s">
        <v>144</v>
      </c>
      <c r="C28" s="33" t="s">
        <v>13</v>
      </c>
      <c r="D28" s="29">
        <f>D24*0.4</f>
        <v>4</v>
      </c>
      <c r="E28" s="29">
        <v>0</v>
      </c>
      <c r="F28" s="7">
        <f t="shared" si="0"/>
        <v>0</v>
      </c>
      <c r="G28" s="29"/>
      <c r="H28" s="7">
        <f t="shared" si="1"/>
        <v>0</v>
      </c>
      <c r="I28" s="29">
        <v>0</v>
      </c>
      <c r="J28" s="7">
        <f t="shared" si="2"/>
        <v>0</v>
      </c>
      <c r="K28" s="7">
        <f t="shared" si="3"/>
        <v>0</v>
      </c>
    </row>
    <row r="29" spans="1:11" ht="19.5" customHeight="1" x14ac:dyDescent="0.25">
      <c r="A29" s="23"/>
      <c r="B29" s="31" t="s">
        <v>145</v>
      </c>
      <c r="C29" s="33" t="s">
        <v>13</v>
      </c>
      <c r="D29" s="29">
        <f>D24*0.33</f>
        <v>3.3000000000000003</v>
      </c>
      <c r="E29" s="29">
        <v>0</v>
      </c>
      <c r="F29" s="7">
        <f t="shared" si="0"/>
        <v>0</v>
      </c>
      <c r="G29" s="29"/>
      <c r="H29" s="7">
        <f t="shared" si="1"/>
        <v>0</v>
      </c>
      <c r="I29" s="29">
        <v>0</v>
      </c>
      <c r="J29" s="7">
        <f t="shared" si="2"/>
        <v>0</v>
      </c>
      <c r="K29" s="7">
        <f t="shared" si="3"/>
        <v>0</v>
      </c>
    </row>
    <row r="30" spans="1:11" ht="19.5" customHeight="1" x14ac:dyDescent="0.25">
      <c r="A30" s="23"/>
      <c r="B30" s="31" t="s">
        <v>146</v>
      </c>
      <c r="C30" s="33" t="s">
        <v>13</v>
      </c>
      <c r="D30" s="29">
        <f>D24*0.35</f>
        <v>3.5</v>
      </c>
      <c r="E30" s="29">
        <v>0</v>
      </c>
      <c r="F30" s="7">
        <f t="shared" si="0"/>
        <v>0</v>
      </c>
      <c r="G30" s="29"/>
      <c r="H30" s="7">
        <f t="shared" si="1"/>
        <v>0</v>
      </c>
      <c r="I30" s="29">
        <v>0</v>
      </c>
      <c r="J30" s="7">
        <f t="shared" si="2"/>
        <v>0</v>
      </c>
      <c r="K30" s="7">
        <f t="shared" si="3"/>
        <v>0</v>
      </c>
    </row>
    <row r="31" spans="1:11" ht="19.5" customHeight="1" x14ac:dyDescent="0.3">
      <c r="A31" s="23"/>
      <c r="B31" s="55" t="s">
        <v>11</v>
      </c>
      <c r="C31" s="33" t="s">
        <v>12</v>
      </c>
      <c r="D31" s="29">
        <f>D26*0.08</f>
        <v>1.2160000000000002</v>
      </c>
      <c r="E31" s="29">
        <v>0</v>
      </c>
      <c r="F31" s="7">
        <f t="shared" si="0"/>
        <v>0</v>
      </c>
      <c r="G31" s="29"/>
      <c r="H31" s="7">
        <f t="shared" si="1"/>
        <v>0</v>
      </c>
      <c r="I31" s="29"/>
      <c r="J31" s="7">
        <f t="shared" si="2"/>
        <v>0</v>
      </c>
      <c r="K31" s="7">
        <f t="shared" si="3"/>
        <v>0</v>
      </c>
    </row>
    <row r="32" spans="1:11" ht="19.5" customHeight="1" x14ac:dyDescent="0.25">
      <c r="A32" s="23">
        <v>5</v>
      </c>
      <c r="B32" s="32" t="s">
        <v>147</v>
      </c>
      <c r="C32" s="33" t="s">
        <v>8</v>
      </c>
      <c r="D32" s="29">
        <v>22</v>
      </c>
      <c r="E32" s="29"/>
      <c r="F32" s="7">
        <f t="shared" si="0"/>
        <v>0</v>
      </c>
      <c r="G32" s="29">
        <v>0</v>
      </c>
      <c r="H32" s="7">
        <f t="shared" si="1"/>
        <v>0</v>
      </c>
      <c r="I32" s="29"/>
      <c r="J32" s="7">
        <f t="shared" si="2"/>
        <v>0</v>
      </c>
      <c r="K32" s="7">
        <f t="shared" si="3"/>
        <v>0</v>
      </c>
    </row>
    <row r="33" spans="1:11" ht="19.5" customHeight="1" x14ac:dyDescent="0.25">
      <c r="A33" s="23">
        <v>6</v>
      </c>
      <c r="B33" s="32" t="s">
        <v>150</v>
      </c>
      <c r="C33" s="33" t="s">
        <v>10</v>
      </c>
      <c r="D33" s="29">
        <v>18</v>
      </c>
      <c r="E33" s="29"/>
      <c r="F33" s="7">
        <f t="shared" si="0"/>
        <v>0</v>
      </c>
      <c r="G33" s="29">
        <v>0</v>
      </c>
      <c r="H33" s="7">
        <f t="shared" si="1"/>
        <v>0</v>
      </c>
      <c r="I33" s="29"/>
      <c r="J33" s="7">
        <f t="shared" si="2"/>
        <v>0</v>
      </c>
      <c r="K33" s="7">
        <f t="shared" si="3"/>
        <v>0</v>
      </c>
    </row>
    <row r="34" spans="1:11" ht="19.5" customHeight="1" x14ac:dyDescent="0.25">
      <c r="A34" s="23"/>
      <c r="B34" s="31" t="s">
        <v>149</v>
      </c>
      <c r="C34" s="33" t="s">
        <v>8</v>
      </c>
      <c r="D34" s="29">
        <f>D32*1.05+D33*0.075</f>
        <v>24.450000000000003</v>
      </c>
      <c r="E34" s="29">
        <v>0</v>
      </c>
      <c r="F34" s="7">
        <f t="shared" si="0"/>
        <v>0</v>
      </c>
      <c r="G34" s="29"/>
      <c r="H34" s="7">
        <f t="shared" si="1"/>
        <v>0</v>
      </c>
      <c r="I34" s="29">
        <v>0</v>
      </c>
      <c r="J34" s="7">
        <f t="shared" si="2"/>
        <v>0</v>
      </c>
      <c r="K34" s="7">
        <f t="shared" si="3"/>
        <v>0</v>
      </c>
    </row>
    <row r="35" spans="1:11" ht="19.5" customHeight="1" x14ac:dyDescent="0.25">
      <c r="A35" s="23"/>
      <c r="B35" s="31" t="s">
        <v>27</v>
      </c>
      <c r="C35" s="33" t="s">
        <v>13</v>
      </c>
      <c r="D35" s="29">
        <f>D32*6+D33*0.4</f>
        <v>139.19999999999999</v>
      </c>
      <c r="E35" s="29">
        <v>0</v>
      </c>
      <c r="F35" s="7">
        <f t="shared" si="0"/>
        <v>0</v>
      </c>
      <c r="G35" s="29"/>
      <c r="H35" s="7">
        <f t="shared" si="1"/>
        <v>0</v>
      </c>
      <c r="I35" s="29">
        <v>0</v>
      </c>
      <c r="J35" s="7">
        <f t="shared" si="2"/>
        <v>0</v>
      </c>
      <c r="K35" s="7">
        <f t="shared" si="3"/>
        <v>0</v>
      </c>
    </row>
    <row r="36" spans="1:11" ht="19.5" customHeight="1" x14ac:dyDescent="0.25">
      <c r="A36" s="23"/>
      <c r="B36" s="31" t="s">
        <v>148</v>
      </c>
      <c r="C36" s="33" t="s">
        <v>13</v>
      </c>
      <c r="D36" s="29">
        <f>D32*0.04</f>
        <v>0.88</v>
      </c>
      <c r="E36" s="29">
        <v>0</v>
      </c>
      <c r="F36" s="7">
        <f t="shared" si="0"/>
        <v>0</v>
      </c>
      <c r="G36" s="29"/>
      <c r="H36" s="7">
        <f t="shared" si="1"/>
        <v>0</v>
      </c>
      <c r="I36" s="29">
        <v>0</v>
      </c>
      <c r="J36" s="7">
        <f t="shared" si="2"/>
        <v>0</v>
      </c>
      <c r="K36" s="7">
        <f t="shared" si="3"/>
        <v>0</v>
      </c>
    </row>
    <row r="37" spans="1:11" ht="19.5" customHeight="1" x14ac:dyDescent="0.25">
      <c r="A37" s="23"/>
      <c r="B37" s="31" t="s">
        <v>42</v>
      </c>
      <c r="C37" s="33" t="s">
        <v>9</v>
      </c>
      <c r="D37" s="29">
        <f>D32*0.1</f>
        <v>2.2000000000000002</v>
      </c>
      <c r="E37" s="29">
        <v>0</v>
      </c>
      <c r="F37" s="7">
        <f t="shared" si="0"/>
        <v>0</v>
      </c>
      <c r="G37" s="29"/>
      <c r="H37" s="7">
        <f t="shared" si="1"/>
        <v>0</v>
      </c>
      <c r="I37" s="29">
        <v>0</v>
      </c>
      <c r="J37" s="7">
        <f t="shared" si="2"/>
        <v>0</v>
      </c>
      <c r="K37" s="7">
        <f t="shared" si="3"/>
        <v>0</v>
      </c>
    </row>
    <row r="38" spans="1:11" ht="19.5" customHeight="1" x14ac:dyDescent="0.25">
      <c r="A38" s="23"/>
      <c r="B38" s="31" t="s">
        <v>11</v>
      </c>
      <c r="C38" s="33" t="s">
        <v>12</v>
      </c>
      <c r="D38" s="29">
        <f>D34*0.07</f>
        <v>1.7115000000000005</v>
      </c>
      <c r="E38" s="29">
        <v>0</v>
      </c>
      <c r="F38" s="7">
        <f t="shared" si="0"/>
        <v>0</v>
      </c>
      <c r="G38" s="29"/>
      <c r="H38" s="7">
        <f t="shared" si="1"/>
        <v>0</v>
      </c>
      <c r="I38" s="29"/>
      <c r="J38" s="7">
        <f t="shared" si="2"/>
        <v>0</v>
      </c>
      <c r="K38" s="7">
        <f t="shared" si="3"/>
        <v>0</v>
      </c>
    </row>
    <row r="39" spans="1:11" ht="19.5" customHeight="1" x14ac:dyDescent="0.25">
      <c r="A39" s="23">
        <v>7</v>
      </c>
      <c r="B39" s="32" t="s">
        <v>41</v>
      </c>
      <c r="C39" s="33" t="s">
        <v>8</v>
      </c>
      <c r="D39" s="29">
        <v>3</v>
      </c>
      <c r="E39" s="29"/>
      <c r="F39" s="7">
        <f t="shared" si="0"/>
        <v>0</v>
      </c>
      <c r="G39" s="29">
        <v>0</v>
      </c>
      <c r="H39" s="7">
        <f t="shared" si="1"/>
        <v>0</v>
      </c>
      <c r="I39" s="29"/>
      <c r="J39" s="7">
        <f t="shared" si="2"/>
        <v>0</v>
      </c>
      <c r="K39" s="7">
        <f t="shared" si="3"/>
        <v>0</v>
      </c>
    </row>
    <row r="40" spans="1:11" ht="19.5" customHeight="1" x14ac:dyDescent="0.25">
      <c r="A40" s="23"/>
      <c r="B40" s="31" t="s">
        <v>130</v>
      </c>
      <c r="C40" s="33" t="s">
        <v>8</v>
      </c>
      <c r="D40" s="29">
        <f>D39*1.1</f>
        <v>3.3000000000000003</v>
      </c>
      <c r="E40" s="29">
        <v>0</v>
      </c>
      <c r="F40" s="7">
        <f t="shared" si="0"/>
        <v>0</v>
      </c>
      <c r="G40" s="29"/>
      <c r="H40" s="7">
        <f t="shared" si="1"/>
        <v>0</v>
      </c>
      <c r="I40" s="29">
        <v>0</v>
      </c>
      <c r="J40" s="7">
        <f t="shared" si="2"/>
        <v>0</v>
      </c>
      <c r="K40" s="7">
        <f t="shared" si="3"/>
        <v>0</v>
      </c>
    </row>
    <row r="41" spans="1:11" ht="19.5" customHeight="1" x14ac:dyDescent="0.25">
      <c r="A41" s="23"/>
      <c r="B41" s="31" t="s">
        <v>27</v>
      </c>
      <c r="C41" s="33" t="s">
        <v>13</v>
      </c>
      <c r="D41" s="29">
        <f>D39*6</f>
        <v>18</v>
      </c>
      <c r="E41" s="29">
        <v>0</v>
      </c>
      <c r="F41" s="7">
        <f t="shared" si="0"/>
        <v>0</v>
      </c>
      <c r="G41" s="29"/>
      <c r="H41" s="7">
        <f t="shared" si="1"/>
        <v>0</v>
      </c>
      <c r="I41" s="29">
        <v>0</v>
      </c>
      <c r="J41" s="7">
        <f t="shared" si="2"/>
        <v>0</v>
      </c>
      <c r="K41" s="7">
        <f t="shared" si="3"/>
        <v>0</v>
      </c>
    </row>
    <row r="42" spans="1:11" ht="19.5" customHeight="1" x14ac:dyDescent="0.25">
      <c r="A42" s="23"/>
      <c r="B42" s="31" t="s">
        <v>28</v>
      </c>
      <c r="C42" s="33" t="s">
        <v>13</v>
      </c>
      <c r="D42" s="29">
        <f>D39*0.04</f>
        <v>0.12</v>
      </c>
      <c r="E42" s="29">
        <v>0</v>
      </c>
      <c r="F42" s="7">
        <f t="shared" si="0"/>
        <v>0</v>
      </c>
      <c r="G42" s="29"/>
      <c r="H42" s="7">
        <f t="shared" si="1"/>
        <v>0</v>
      </c>
      <c r="I42" s="29">
        <v>0</v>
      </c>
      <c r="J42" s="7">
        <f t="shared" si="2"/>
        <v>0</v>
      </c>
      <c r="K42" s="7">
        <f t="shared" si="3"/>
        <v>0</v>
      </c>
    </row>
    <row r="43" spans="1:11" ht="19.5" customHeight="1" x14ac:dyDescent="0.25">
      <c r="A43" s="23"/>
      <c r="B43" s="31" t="s">
        <v>42</v>
      </c>
      <c r="C43" s="33" t="s">
        <v>9</v>
      </c>
      <c r="D43" s="29">
        <f>D39*0.1</f>
        <v>0.30000000000000004</v>
      </c>
      <c r="E43" s="29">
        <v>0</v>
      </c>
      <c r="F43" s="7">
        <f t="shared" si="0"/>
        <v>0</v>
      </c>
      <c r="G43" s="29"/>
      <c r="H43" s="7">
        <f t="shared" si="1"/>
        <v>0</v>
      </c>
      <c r="I43" s="29">
        <v>0</v>
      </c>
      <c r="J43" s="7">
        <f t="shared" si="2"/>
        <v>0</v>
      </c>
      <c r="K43" s="7">
        <f t="shared" si="3"/>
        <v>0</v>
      </c>
    </row>
    <row r="44" spans="1:11" ht="19.5" customHeight="1" x14ac:dyDescent="0.25">
      <c r="A44" s="23"/>
      <c r="B44" s="31" t="s">
        <v>11</v>
      </c>
      <c r="C44" s="33" t="s">
        <v>12</v>
      </c>
      <c r="D44" s="29">
        <f>D40*0.07</f>
        <v>0.23100000000000004</v>
      </c>
      <c r="E44" s="29">
        <v>0</v>
      </c>
      <c r="F44" s="7">
        <f t="shared" si="0"/>
        <v>0</v>
      </c>
      <c r="G44" s="29"/>
      <c r="H44" s="7">
        <f t="shared" si="1"/>
        <v>0</v>
      </c>
      <c r="I44" s="29"/>
      <c r="J44" s="7">
        <f t="shared" si="2"/>
        <v>0</v>
      </c>
      <c r="K44" s="7">
        <f t="shared" si="3"/>
        <v>0</v>
      </c>
    </row>
    <row r="45" spans="1:11" ht="19.5" customHeight="1" x14ac:dyDescent="0.25">
      <c r="A45" s="23">
        <v>8</v>
      </c>
      <c r="B45" s="32" t="s">
        <v>43</v>
      </c>
      <c r="C45" s="33" t="s">
        <v>8</v>
      </c>
      <c r="D45" s="29">
        <v>18</v>
      </c>
      <c r="E45" s="29"/>
      <c r="F45" s="7">
        <f t="shared" si="0"/>
        <v>0</v>
      </c>
      <c r="G45" s="29">
        <v>0</v>
      </c>
      <c r="H45" s="7">
        <f t="shared" si="1"/>
        <v>0</v>
      </c>
      <c r="I45" s="29"/>
      <c r="J45" s="7">
        <f t="shared" si="2"/>
        <v>0</v>
      </c>
      <c r="K45" s="7">
        <f t="shared" si="3"/>
        <v>0</v>
      </c>
    </row>
    <row r="46" spans="1:11" ht="19.5" customHeight="1" x14ac:dyDescent="0.25">
      <c r="A46" s="23"/>
      <c r="B46" s="31" t="s">
        <v>131</v>
      </c>
      <c r="C46" s="33" t="s">
        <v>8</v>
      </c>
      <c r="D46" s="29">
        <v>4</v>
      </c>
      <c r="E46" s="29">
        <v>0</v>
      </c>
      <c r="F46" s="7">
        <f t="shared" si="0"/>
        <v>0</v>
      </c>
      <c r="G46" s="29"/>
      <c r="H46" s="7">
        <f t="shared" si="1"/>
        <v>0</v>
      </c>
      <c r="I46" s="29">
        <v>0</v>
      </c>
      <c r="J46" s="7">
        <f t="shared" si="2"/>
        <v>0</v>
      </c>
      <c r="K46" s="7">
        <f t="shared" si="3"/>
        <v>0</v>
      </c>
    </row>
    <row r="47" spans="1:11" ht="19.5" customHeight="1" x14ac:dyDescent="0.25">
      <c r="A47" s="23"/>
      <c r="B47" s="31" t="s">
        <v>27</v>
      </c>
      <c r="C47" s="33" t="s">
        <v>13</v>
      </c>
      <c r="D47" s="29">
        <f>D45*4.5</f>
        <v>81</v>
      </c>
      <c r="E47" s="29">
        <v>0</v>
      </c>
      <c r="F47" s="7">
        <f t="shared" si="0"/>
        <v>0</v>
      </c>
      <c r="G47" s="29"/>
      <c r="H47" s="7">
        <f t="shared" si="1"/>
        <v>0</v>
      </c>
      <c r="I47" s="29">
        <v>0</v>
      </c>
      <c r="J47" s="7">
        <f t="shared" si="2"/>
        <v>0</v>
      </c>
      <c r="K47" s="7">
        <f t="shared" si="3"/>
        <v>0</v>
      </c>
    </row>
    <row r="48" spans="1:11" ht="19.5" customHeight="1" x14ac:dyDescent="0.25">
      <c r="A48" s="23"/>
      <c r="B48" s="31" t="s">
        <v>85</v>
      </c>
      <c r="C48" s="33" t="s">
        <v>13</v>
      </c>
      <c r="D48" s="29">
        <f>D45*0.04</f>
        <v>0.72</v>
      </c>
      <c r="E48" s="29">
        <v>0</v>
      </c>
      <c r="F48" s="7">
        <f t="shared" si="0"/>
        <v>0</v>
      </c>
      <c r="G48" s="29"/>
      <c r="H48" s="7">
        <f t="shared" si="1"/>
        <v>0</v>
      </c>
      <c r="I48" s="29">
        <v>0</v>
      </c>
      <c r="J48" s="7">
        <f t="shared" si="2"/>
        <v>0</v>
      </c>
      <c r="K48" s="7">
        <f t="shared" si="3"/>
        <v>0</v>
      </c>
    </row>
    <row r="49" spans="1:11" ht="19.5" customHeight="1" x14ac:dyDescent="0.25">
      <c r="A49" s="23"/>
      <c r="B49" s="31" t="s">
        <v>42</v>
      </c>
      <c r="C49" s="33" t="s">
        <v>9</v>
      </c>
      <c r="D49" s="29">
        <f>D45*0.1</f>
        <v>1.8</v>
      </c>
      <c r="E49" s="29">
        <v>0</v>
      </c>
      <c r="F49" s="7">
        <f t="shared" si="0"/>
        <v>0</v>
      </c>
      <c r="G49" s="29"/>
      <c r="H49" s="7">
        <f t="shared" si="1"/>
        <v>0</v>
      </c>
      <c r="I49" s="29">
        <v>0</v>
      </c>
      <c r="J49" s="7">
        <f t="shared" si="2"/>
        <v>0</v>
      </c>
      <c r="K49" s="7">
        <f t="shared" si="3"/>
        <v>0</v>
      </c>
    </row>
    <row r="50" spans="1:11" ht="19.5" customHeight="1" x14ac:dyDescent="0.25">
      <c r="A50" s="23"/>
      <c r="B50" s="31" t="s">
        <v>11</v>
      </c>
      <c r="C50" s="33" t="s">
        <v>12</v>
      </c>
      <c r="D50" s="29">
        <f>D46*0.08</f>
        <v>0.32</v>
      </c>
      <c r="E50" s="29">
        <v>0</v>
      </c>
      <c r="F50" s="7">
        <f t="shared" si="0"/>
        <v>0</v>
      </c>
      <c r="G50" s="29"/>
      <c r="H50" s="7">
        <f t="shared" si="1"/>
        <v>0</v>
      </c>
      <c r="I50" s="29"/>
      <c r="J50" s="7">
        <f t="shared" si="2"/>
        <v>0</v>
      </c>
      <c r="K50" s="7">
        <f t="shared" si="3"/>
        <v>0</v>
      </c>
    </row>
    <row r="51" spans="1:11" ht="26.25" customHeight="1" x14ac:dyDescent="0.25">
      <c r="A51" s="23">
        <v>9</v>
      </c>
      <c r="B51" s="32" t="s">
        <v>172</v>
      </c>
      <c r="C51" s="33" t="s">
        <v>8</v>
      </c>
      <c r="D51" s="29">
        <v>18</v>
      </c>
      <c r="E51" s="29"/>
      <c r="F51" s="7">
        <f t="shared" si="0"/>
        <v>0</v>
      </c>
      <c r="G51" s="29">
        <v>0</v>
      </c>
      <c r="H51" s="7">
        <f t="shared" si="1"/>
        <v>0</v>
      </c>
      <c r="I51" s="29"/>
      <c r="J51" s="7">
        <f t="shared" si="2"/>
        <v>0</v>
      </c>
      <c r="K51" s="7">
        <f t="shared" si="3"/>
        <v>0</v>
      </c>
    </row>
    <row r="52" spans="1:11" ht="30" customHeight="1" x14ac:dyDescent="0.25">
      <c r="A52" s="23">
        <v>10</v>
      </c>
      <c r="B52" s="32" t="s">
        <v>93</v>
      </c>
      <c r="C52" s="33" t="s">
        <v>8</v>
      </c>
      <c r="D52" s="29">
        <v>8</v>
      </c>
      <c r="E52" s="29"/>
      <c r="F52" s="7">
        <f t="shared" si="0"/>
        <v>0</v>
      </c>
      <c r="G52" s="29">
        <v>0</v>
      </c>
      <c r="H52" s="7">
        <f t="shared" si="1"/>
        <v>0</v>
      </c>
      <c r="I52" s="29"/>
      <c r="J52" s="7">
        <f t="shared" si="2"/>
        <v>0</v>
      </c>
      <c r="K52" s="7">
        <f t="shared" si="3"/>
        <v>0</v>
      </c>
    </row>
    <row r="53" spans="1:11" ht="33.75" customHeight="1" x14ac:dyDescent="0.25">
      <c r="A53" s="23">
        <v>11</v>
      </c>
      <c r="B53" s="32" t="s">
        <v>94</v>
      </c>
      <c r="C53" s="33" t="s">
        <v>8</v>
      </c>
      <c r="D53" s="29">
        <v>20</v>
      </c>
      <c r="E53" s="29"/>
      <c r="F53" s="7">
        <f t="shared" si="0"/>
        <v>0</v>
      </c>
      <c r="G53" s="29">
        <v>0</v>
      </c>
      <c r="H53" s="7">
        <f t="shared" si="1"/>
        <v>0</v>
      </c>
      <c r="I53" s="29"/>
      <c r="J53" s="7">
        <f t="shared" si="2"/>
        <v>0</v>
      </c>
      <c r="K53" s="7">
        <f t="shared" si="3"/>
        <v>0</v>
      </c>
    </row>
    <row r="54" spans="1:11" ht="27" customHeight="1" x14ac:dyDescent="0.25">
      <c r="A54" s="23">
        <v>12</v>
      </c>
      <c r="B54" s="32" t="s">
        <v>173</v>
      </c>
      <c r="C54" s="33" t="s">
        <v>8</v>
      </c>
      <c r="D54" s="29">
        <v>15</v>
      </c>
      <c r="E54" s="29"/>
      <c r="F54" s="7">
        <f t="shared" si="0"/>
        <v>0</v>
      </c>
      <c r="G54" s="29">
        <v>0</v>
      </c>
      <c r="H54" s="7">
        <f t="shared" si="1"/>
        <v>0</v>
      </c>
      <c r="I54" s="29"/>
      <c r="J54" s="7">
        <f t="shared" si="2"/>
        <v>0</v>
      </c>
      <c r="K54" s="7">
        <f t="shared" si="3"/>
        <v>0</v>
      </c>
    </row>
    <row r="55" spans="1:11" ht="19.5" customHeight="1" x14ac:dyDescent="0.25">
      <c r="A55" s="23"/>
      <c r="B55" s="50" t="s">
        <v>154</v>
      </c>
      <c r="C55" s="33" t="s">
        <v>8</v>
      </c>
      <c r="D55" s="29">
        <f>D51*2.1+D52*1.05</f>
        <v>46.2</v>
      </c>
      <c r="E55" s="29">
        <v>0</v>
      </c>
      <c r="F55" s="7">
        <f t="shared" si="0"/>
        <v>0</v>
      </c>
      <c r="G55" s="29"/>
      <c r="H55" s="7">
        <f t="shared" si="1"/>
        <v>0</v>
      </c>
      <c r="I55" s="29">
        <v>0</v>
      </c>
      <c r="J55" s="7">
        <f t="shared" si="2"/>
        <v>0</v>
      </c>
      <c r="K55" s="7">
        <f t="shared" si="3"/>
        <v>0</v>
      </c>
    </row>
    <row r="56" spans="1:11" ht="19.5" customHeight="1" x14ac:dyDescent="0.25">
      <c r="A56" s="23"/>
      <c r="B56" s="50" t="s">
        <v>44</v>
      </c>
      <c r="C56" s="33" t="s">
        <v>8</v>
      </c>
      <c r="D56" s="29">
        <f>(D52*2.1+D53*1.05)+D54*1.05</f>
        <v>53.55</v>
      </c>
      <c r="E56" s="29">
        <v>0</v>
      </c>
      <c r="F56" s="7">
        <f t="shared" si="0"/>
        <v>0</v>
      </c>
      <c r="G56" s="29"/>
      <c r="H56" s="7">
        <f t="shared" si="1"/>
        <v>0</v>
      </c>
      <c r="I56" s="29">
        <v>0</v>
      </c>
      <c r="J56" s="7">
        <f t="shared" si="2"/>
        <v>0</v>
      </c>
      <c r="K56" s="7">
        <f t="shared" si="3"/>
        <v>0</v>
      </c>
    </row>
    <row r="57" spans="1:11" ht="32.25" customHeight="1" x14ac:dyDescent="0.25">
      <c r="A57" s="24"/>
      <c r="B57" s="34" t="s">
        <v>152</v>
      </c>
      <c r="C57" s="33" t="s">
        <v>8</v>
      </c>
      <c r="D57" s="29">
        <f>D53+D52+D51</f>
        <v>46</v>
      </c>
      <c r="E57" s="29">
        <v>0</v>
      </c>
      <c r="F57" s="7">
        <f t="shared" si="0"/>
        <v>0</v>
      </c>
      <c r="G57" s="29"/>
      <c r="H57" s="7">
        <f t="shared" si="1"/>
        <v>0</v>
      </c>
      <c r="I57" s="29">
        <v>0</v>
      </c>
      <c r="J57" s="7">
        <f t="shared" si="2"/>
        <v>0</v>
      </c>
      <c r="K57" s="7">
        <f t="shared" si="3"/>
        <v>0</v>
      </c>
    </row>
    <row r="58" spans="1:11" ht="27.75" customHeight="1" x14ac:dyDescent="0.25">
      <c r="A58" s="24"/>
      <c r="B58" s="34" t="s">
        <v>174</v>
      </c>
      <c r="C58" s="33" t="s">
        <v>8</v>
      </c>
      <c r="D58" s="29">
        <f>D54+D53+D52</f>
        <v>43</v>
      </c>
      <c r="E58" s="29">
        <v>0</v>
      </c>
      <c r="F58" s="7">
        <f t="shared" si="0"/>
        <v>0</v>
      </c>
      <c r="G58" s="29"/>
      <c r="H58" s="7">
        <f t="shared" si="1"/>
        <v>0</v>
      </c>
      <c r="I58" s="29">
        <v>0</v>
      </c>
      <c r="J58" s="7">
        <f t="shared" si="2"/>
        <v>0</v>
      </c>
      <c r="K58" s="7">
        <f t="shared" si="3"/>
        <v>0</v>
      </c>
    </row>
    <row r="59" spans="1:11" ht="19.5" customHeight="1" x14ac:dyDescent="0.25">
      <c r="A59" s="24"/>
      <c r="B59" s="34" t="s">
        <v>153</v>
      </c>
      <c r="C59" s="33" t="s">
        <v>8</v>
      </c>
      <c r="D59" s="29">
        <f>D51+D52+D53</f>
        <v>46</v>
      </c>
      <c r="E59" s="29">
        <v>0</v>
      </c>
      <c r="F59" s="7">
        <f t="shared" si="0"/>
        <v>0</v>
      </c>
      <c r="G59" s="29"/>
      <c r="H59" s="7">
        <f t="shared" si="1"/>
        <v>0</v>
      </c>
      <c r="I59" s="29">
        <v>0</v>
      </c>
      <c r="J59" s="7">
        <f t="shared" si="2"/>
        <v>0</v>
      </c>
      <c r="K59" s="7">
        <f t="shared" si="3"/>
        <v>0</v>
      </c>
    </row>
    <row r="60" spans="1:11" ht="19.5" customHeight="1" x14ac:dyDescent="0.25">
      <c r="A60" s="24"/>
      <c r="B60" s="34" t="s">
        <v>91</v>
      </c>
      <c r="C60" s="33" t="s">
        <v>10</v>
      </c>
      <c r="D60" s="29">
        <v>28</v>
      </c>
      <c r="E60" s="29">
        <v>0</v>
      </c>
      <c r="F60" s="7">
        <f t="shared" si="0"/>
        <v>0</v>
      </c>
      <c r="G60" s="29"/>
      <c r="H60" s="7">
        <f t="shared" si="1"/>
        <v>0</v>
      </c>
      <c r="I60" s="29">
        <v>0</v>
      </c>
      <c r="J60" s="7">
        <f t="shared" si="2"/>
        <v>0</v>
      </c>
      <c r="K60" s="7">
        <f t="shared" si="3"/>
        <v>0</v>
      </c>
    </row>
    <row r="61" spans="1:11" ht="19.5" customHeight="1" x14ac:dyDescent="0.25">
      <c r="A61" s="24"/>
      <c r="B61" s="34" t="s">
        <v>11</v>
      </c>
      <c r="C61" s="33" t="s">
        <v>12</v>
      </c>
      <c r="D61" s="29">
        <v>13</v>
      </c>
      <c r="E61" s="29">
        <v>0</v>
      </c>
      <c r="F61" s="7">
        <f t="shared" si="0"/>
        <v>0</v>
      </c>
      <c r="G61" s="29"/>
      <c r="H61" s="7">
        <f t="shared" si="1"/>
        <v>0</v>
      </c>
      <c r="I61" s="29">
        <v>0</v>
      </c>
      <c r="J61" s="7">
        <f t="shared" si="2"/>
        <v>0</v>
      </c>
      <c r="K61" s="7">
        <f t="shared" si="3"/>
        <v>0</v>
      </c>
    </row>
    <row r="62" spans="1:11" ht="19.5" customHeight="1" x14ac:dyDescent="0.25">
      <c r="A62" s="24">
        <v>13</v>
      </c>
      <c r="B62" s="35" t="s">
        <v>79</v>
      </c>
      <c r="C62" s="33" t="s">
        <v>8</v>
      </c>
      <c r="D62" s="29">
        <v>22</v>
      </c>
      <c r="E62" s="29"/>
      <c r="F62" s="7">
        <f t="shared" si="0"/>
        <v>0</v>
      </c>
      <c r="G62" s="29">
        <v>0</v>
      </c>
      <c r="H62" s="7">
        <f t="shared" si="1"/>
        <v>0</v>
      </c>
      <c r="I62" s="29"/>
      <c r="J62" s="7">
        <f t="shared" si="2"/>
        <v>0</v>
      </c>
      <c r="K62" s="7">
        <f t="shared" si="3"/>
        <v>0</v>
      </c>
    </row>
    <row r="63" spans="1:11" ht="20.25" customHeight="1" x14ac:dyDescent="0.25">
      <c r="A63" s="24"/>
      <c r="B63" s="22" t="s">
        <v>45</v>
      </c>
      <c r="C63" s="33" t="s">
        <v>8</v>
      </c>
      <c r="D63" s="29">
        <f>D62</f>
        <v>22</v>
      </c>
      <c r="E63" s="29">
        <v>0</v>
      </c>
      <c r="F63" s="7">
        <f t="shared" si="0"/>
        <v>0</v>
      </c>
      <c r="G63" s="29"/>
      <c r="H63" s="7">
        <f t="shared" si="1"/>
        <v>0</v>
      </c>
      <c r="I63" s="29">
        <v>0</v>
      </c>
      <c r="J63" s="7">
        <f t="shared" si="2"/>
        <v>0</v>
      </c>
      <c r="K63" s="7">
        <f t="shared" si="3"/>
        <v>0</v>
      </c>
    </row>
    <row r="64" spans="1:11" ht="19.5" customHeight="1" x14ac:dyDescent="0.25">
      <c r="A64" s="24"/>
      <c r="B64" s="31" t="s">
        <v>92</v>
      </c>
      <c r="C64" s="33" t="s">
        <v>8</v>
      </c>
      <c r="D64" s="29">
        <f>D63*0.98</f>
        <v>21.56</v>
      </c>
      <c r="E64" s="29">
        <v>0</v>
      </c>
      <c r="F64" s="7">
        <f t="shared" si="0"/>
        <v>0</v>
      </c>
      <c r="G64" s="29"/>
      <c r="H64" s="7">
        <f t="shared" si="1"/>
        <v>0</v>
      </c>
      <c r="I64" s="29">
        <v>0</v>
      </c>
      <c r="J64" s="7">
        <f t="shared" si="2"/>
        <v>0</v>
      </c>
      <c r="K64" s="7">
        <f t="shared" si="3"/>
        <v>0</v>
      </c>
    </row>
    <row r="65" spans="1:11" ht="19.5" customHeight="1" x14ac:dyDescent="0.25">
      <c r="A65" s="24"/>
      <c r="B65" s="31" t="s">
        <v>11</v>
      </c>
      <c r="C65" s="33" t="s">
        <v>12</v>
      </c>
      <c r="D65" s="29">
        <v>4</v>
      </c>
      <c r="E65" s="29">
        <v>0</v>
      </c>
      <c r="F65" s="7">
        <f t="shared" si="0"/>
        <v>0</v>
      </c>
      <c r="G65" s="29"/>
      <c r="H65" s="7">
        <f t="shared" si="1"/>
        <v>0</v>
      </c>
      <c r="I65" s="29"/>
      <c r="J65" s="7">
        <f t="shared" si="2"/>
        <v>0</v>
      </c>
      <c r="K65" s="7">
        <f t="shared" si="3"/>
        <v>0</v>
      </c>
    </row>
    <row r="66" spans="1:11" ht="19.5" customHeight="1" x14ac:dyDescent="0.25">
      <c r="A66" s="24">
        <v>14</v>
      </c>
      <c r="B66" s="32" t="s">
        <v>95</v>
      </c>
      <c r="C66" s="38" t="s">
        <v>8</v>
      </c>
      <c r="D66" s="29">
        <f>D67+D68+D69</f>
        <v>15.1</v>
      </c>
      <c r="E66" s="29"/>
      <c r="F66" s="7">
        <f t="shared" si="0"/>
        <v>0</v>
      </c>
      <c r="G66" s="29">
        <v>0</v>
      </c>
      <c r="H66" s="7">
        <f t="shared" si="1"/>
        <v>0</v>
      </c>
      <c r="I66" s="29"/>
      <c r="J66" s="7">
        <f t="shared" si="2"/>
        <v>0</v>
      </c>
      <c r="K66" s="7">
        <f t="shared" si="3"/>
        <v>0</v>
      </c>
    </row>
    <row r="67" spans="1:11" ht="20.25" customHeight="1" x14ac:dyDescent="0.25">
      <c r="A67" s="24"/>
      <c r="B67" s="22" t="s">
        <v>175</v>
      </c>
      <c r="C67" s="33" t="s">
        <v>8</v>
      </c>
      <c r="D67" s="29">
        <v>9.5</v>
      </c>
      <c r="E67" s="29">
        <v>0</v>
      </c>
      <c r="F67" s="7">
        <f t="shared" si="0"/>
        <v>0</v>
      </c>
      <c r="G67" s="29"/>
      <c r="H67" s="7">
        <f t="shared" si="1"/>
        <v>0</v>
      </c>
      <c r="I67" s="29">
        <v>0</v>
      </c>
      <c r="J67" s="7">
        <f t="shared" si="2"/>
        <v>0</v>
      </c>
      <c r="K67" s="7">
        <f t="shared" si="3"/>
        <v>0</v>
      </c>
    </row>
    <row r="68" spans="1:11" ht="21" customHeight="1" x14ac:dyDescent="0.25">
      <c r="A68" s="24"/>
      <c r="B68" s="22" t="s">
        <v>132</v>
      </c>
      <c r="C68" s="33" t="s">
        <v>8</v>
      </c>
      <c r="D68" s="29">
        <v>2</v>
      </c>
      <c r="E68" s="29">
        <v>0</v>
      </c>
      <c r="F68" s="7">
        <f t="shared" si="0"/>
        <v>0</v>
      </c>
      <c r="G68" s="29"/>
      <c r="H68" s="7">
        <f t="shared" si="1"/>
        <v>0</v>
      </c>
      <c r="I68" s="29">
        <v>0</v>
      </c>
      <c r="J68" s="7">
        <f t="shared" si="2"/>
        <v>0</v>
      </c>
      <c r="K68" s="7">
        <f t="shared" si="3"/>
        <v>0</v>
      </c>
    </row>
    <row r="69" spans="1:11" ht="21" customHeight="1" x14ac:dyDescent="0.25">
      <c r="A69" s="24"/>
      <c r="B69" s="22" t="s">
        <v>155</v>
      </c>
      <c r="C69" s="33" t="s">
        <v>8</v>
      </c>
      <c r="D69" s="29">
        <v>3.6</v>
      </c>
      <c r="E69" s="29">
        <v>0</v>
      </c>
      <c r="F69" s="7">
        <f t="shared" si="0"/>
        <v>0</v>
      </c>
      <c r="G69" s="29"/>
      <c r="H69" s="7">
        <f t="shared" si="1"/>
        <v>0</v>
      </c>
      <c r="I69" s="29">
        <v>0</v>
      </c>
      <c r="J69" s="7">
        <f t="shared" si="2"/>
        <v>0</v>
      </c>
      <c r="K69" s="7">
        <f t="shared" si="3"/>
        <v>0</v>
      </c>
    </row>
    <row r="70" spans="1:11" ht="34.5" customHeight="1" x14ac:dyDescent="0.25">
      <c r="A70" s="24"/>
      <c r="B70" s="22" t="s">
        <v>158</v>
      </c>
      <c r="C70" s="33" t="s">
        <v>8</v>
      </c>
      <c r="D70" s="29">
        <v>40</v>
      </c>
      <c r="E70" s="29">
        <v>0</v>
      </c>
      <c r="F70" s="7">
        <f t="shared" si="0"/>
        <v>0</v>
      </c>
      <c r="G70" s="29"/>
      <c r="H70" s="7">
        <f t="shared" si="1"/>
        <v>0</v>
      </c>
      <c r="I70" s="29">
        <v>0</v>
      </c>
      <c r="J70" s="7">
        <f t="shared" si="2"/>
        <v>0</v>
      </c>
      <c r="K70" s="7">
        <f t="shared" si="3"/>
        <v>0</v>
      </c>
    </row>
    <row r="71" spans="1:11" ht="16.5" customHeight="1" x14ac:dyDescent="0.25">
      <c r="A71" s="24"/>
      <c r="B71" s="22" t="s">
        <v>159</v>
      </c>
      <c r="C71" s="33" t="s">
        <v>13</v>
      </c>
      <c r="D71" s="29">
        <f>D70*0.4</f>
        <v>16</v>
      </c>
      <c r="E71" s="29">
        <v>0</v>
      </c>
      <c r="F71" s="7">
        <f t="shared" si="0"/>
        <v>0</v>
      </c>
      <c r="G71" s="29"/>
      <c r="H71" s="7">
        <f t="shared" si="1"/>
        <v>0</v>
      </c>
      <c r="I71" s="29">
        <v>0</v>
      </c>
      <c r="J71" s="7">
        <f t="shared" si="2"/>
        <v>0</v>
      </c>
      <c r="K71" s="7">
        <f t="shared" si="3"/>
        <v>0</v>
      </c>
    </row>
    <row r="72" spans="1:11" ht="19.5" customHeight="1" x14ac:dyDescent="0.25">
      <c r="A72" s="24"/>
      <c r="B72" s="22" t="s">
        <v>156</v>
      </c>
      <c r="C72" s="33" t="s">
        <v>13</v>
      </c>
      <c r="D72" s="29">
        <f>D70*0.5</f>
        <v>20</v>
      </c>
      <c r="E72" s="29">
        <v>0</v>
      </c>
      <c r="F72" s="7">
        <f t="shared" si="0"/>
        <v>0</v>
      </c>
      <c r="G72" s="29"/>
      <c r="H72" s="7">
        <f t="shared" si="1"/>
        <v>0</v>
      </c>
      <c r="I72" s="29">
        <v>0</v>
      </c>
      <c r="J72" s="7">
        <f t="shared" si="2"/>
        <v>0</v>
      </c>
      <c r="K72" s="7">
        <f t="shared" si="3"/>
        <v>0</v>
      </c>
    </row>
    <row r="73" spans="1:11" ht="19.5" customHeight="1" x14ac:dyDescent="0.25">
      <c r="A73" s="24"/>
      <c r="B73" s="22" t="s">
        <v>157</v>
      </c>
      <c r="C73" s="33" t="s">
        <v>13</v>
      </c>
      <c r="D73" s="29">
        <f>D72*0.1</f>
        <v>2</v>
      </c>
      <c r="E73" s="29">
        <v>0</v>
      </c>
      <c r="F73" s="7">
        <f t="shared" ref="F73:F136" si="4">E73*D73</f>
        <v>0</v>
      </c>
      <c r="G73" s="29"/>
      <c r="H73" s="7">
        <f t="shared" ref="H73:H136" si="5">G73*D73</f>
        <v>0</v>
      </c>
      <c r="I73" s="29">
        <v>0</v>
      </c>
      <c r="J73" s="7">
        <f t="shared" ref="J73:J136" si="6">I73*D73</f>
        <v>0</v>
      </c>
      <c r="K73" s="7">
        <f t="shared" ref="K73:K136" si="7">J73+H73+F73</f>
        <v>0</v>
      </c>
    </row>
    <row r="74" spans="1:11" ht="19.5" customHeight="1" x14ac:dyDescent="0.25">
      <c r="A74" s="24"/>
      <c r="B74" s="22" t="s">
        <v>97</v>
      </c>
      <c r="C74" s="33" t="s">
        <v>8</v>
      </c>
      <c r="D74" s="29">
        <v>1.5</v>
      </c>
      <c r="E74" s="29">
        <v>0</v>
      </c>
      <c r="F74" s="7">
        <f t="shared" si="4"/>
        <v>0</v>
      </c>
      <c r="G74" s="29"/>
      <c r="H74" s="7">
        <f t="shared" si="5"/>
        <v>0</v>
      </c>
      <c r="I74" s="29">
        <v>0</v>
      </c>
      <c r="J74" s="7">
        <f t="shared" si="6"/>
        <v>0</v>
      </c>
      <c r="K74" s="7">
        <f t="shared" si="7"/>
        <v>0</v>
      </c>
    </row>
    <row r="75" spans="1:11" ht="19.5" customHeight="1" x14ac:dyDescent="0.25">
      <c r="A75" s="24"/>
      <c r="B75" s="22" t="s">
        <v>46</v>
      </c>
      <c r="C75" s="33" t="s">
        <v>30</v>
      </c>
      <c r="D75" s="29">
        <v>16</v>
      </c>
      <c r="E75" s="29">
        <v>0</v>
      </c>
      <c r="F75" s="7">
        <f t="shared" si="4"/>
        <v>0</v>
      </c>
      <c r="G75" s="29"/>
      <c r="H75" s="7">
        <f t="shared" si="5"/>
        <v>0</v>
      </c>
      <c r="I75" s="29">
        <v>0</v>
      </c>
      <c r="J75" s="7">
        <f t="shared" si="6"/>
        <v>0</v>
      </c>
      <c r="K75" s="7">
        <f t="shared" si="7"/>
        <v>0</v>
      </c>
    </row>
    <row r="76" spans="1:11" ht="19.5" customHeight="1" x14ac:dyDescent="0.25">
      <c r="A76" s="24"/>
      <c r="B76" s="31" t="s">
        <v>47</v>
      </c>
      <c r="C76" s="33" t="s">
        <v>30</v>
      </c>
      <c r="D76" s="29">
        <v>3</v>
      </c>
      <c r="E76" s="29">
        <v>0</v>
      </c>
      <c r="F76" s="7">
        <f t="shared" si="4"/>
        <v>0</v>
      </c>
      <c r="G76" s="29"/>
      <c r="H76" s="7">
        <f t="shared" si="5"/>
        <v>0</v>
      </c>
      <c r="I76" s="29"/>
      <c r="J76" s="7">
        <f t="shared" si="6"/>
        <v>0</v>
      </c>
      <c r="K76" s="7">
        <f t="shared" si="7"/>
        <v>0</v>
      </c>
    </row>
    <row r="77" spans="1:11" ht="19.5" customHeight="1" x14ac:dyDescent="0.25">
      <c r="A77" s="24"/>
      <c r="B77" s="31" t="s">
        <v>11</v>
      </c>
      <c r="C77" s="33" t="s">
        <v>12</v>
      </c>
      <c r="D77" s="29">
        <v>12</v>
      </c>
      <c r="E77" s="29">
        <v>0</v>
      </c>
      <c r="F77" s="7">
        <f t="shared" si="4"/>
        <v>0</v>
      </c>
      <c r="G77" s="29"/>
      <c r="H77" s="7">
        <f t="shared" si="5"/>
        <v>0</v>
      </c>
      <c r="I77" s="29"/>
      <c r="J77" s="7">
        <f t="shared" si="6"/>
        <v>0</v>
      </c>
      <c r="K77" s="7">
        <f t="shared" si="7"/>
        <v>0</v>
      </c>
    </row>
    <row r="78" spans="1:11" ht="19.5" customHeight="1" x14ac:dyDescent="0.25">
      <c r="A78" s="24"/>
      <c r="B78" s="49" t="s">
        <v>82</v>
      </c>
      <c r="C78" s="33"/>
      <c r="D78" s="29"/>
      <c r="E78" s="29"/>
      <c r="F78" s="7">
        <f t="shared" si="4"/>
        <v>0</v>
      </c>
      <c r="G78" s="29"/>
      <c r="H78" s="7">
        <f t="shared" si="5"/>
        <v>0</v>
      </c>
      <c r="I78" s="29"/>
      <c r="J78" s="7">
        <f t="shared" si="6"/>
        <v>0</v>
      </c>
      <c r="K78" s="7">
        <f t="shared" si="7"/>
        <v>0</v>
      </c>
    </row>
    <row r="79" spans="1:11" ht="30" customHeight="1" x14ac:dyDescent="0.25">
      <c r="A79" s="24">
        <v>9</v>
      </c>
      <c r="B79" s="32" t="s">
        <v>96</v>
      </c>
      <c r="C79" s="33" t="s">
        <v>8</v>
      </c>
      <c r="D79" s="29">
        <v>110</v>
      </c>
      <c r="E79" s="29"/>
      <c r="F79" s="7">
        <f t="shared" si="4"/>
        <v>0</v>
      </c>
      <c r="G79" s="29">
        <v>0</v>
      </c>
      <c r="H79" s="7">
        <f t="shared" si="5"/>
        <v>0</v>
      </c>
      <c r="I79" s="29"/>
      <c r="J79" s="7">
        <f t="shared" si="6"/>
        <v>0</v>
      </c>
      <c r="K79" s="7">
        <f t="shared" si="7"/>
        <v>0</v>
      </c>
    </row>
    <row r="80" spans="1:11" ht="19.5" customHeight="1" x14ac:dyDescent="0.25">
      <c r="A80" s="24"/>
      <c r="B80" s="31" t="s">
        <v>23</v>
      </c>
      <c r="C80" s="33" t="s">
        <v>13</v>
      </c>
      <c r="D80" s="29">
        <f>D79*0.5</f>
        <v>55</v>
      </c>
      <c r="E80" s="29">
        <v>0</v>
      </c>
      <c r="F80" s="7">
        <f t="shared" si="4"/>
        <v>0</v>
      </c>
      <c r="G80" s="29"/>
      <c r="H80" s="7">
        <f t="shared" si="5"/>
        <v>0</v>
      </c>
      <c r="I80" s="29">
        <v>0</v>
      </c>
      <c r="J80" s="7">
        <f t="shared" si="6"/>
        <v>0</v>
      </c>
      <c r="K80" s="7">
        <f t="shared" si="7"/>
        <v>0</v>
      </c>
    </row>
    <row r="81" spans="1:11" ht="19.5" customHeight="1" x14ac:dyDescent="0.25">
      <c r="A81" s="24"/>
      <c r="B81" s="31" t="s">
        <v>48</v>
      </c>
      <c r="C81" s="33" t="s">
        <v>13</v>
      </c>
      <c r="D81" s="29">
        <f>D79*0.4</f>
        <v>44</v>
      </c>
      <c r="E81" s="29">
        <v>0</v>
      </c>
      <c r="F81" s="7">
        <f t="shared" si="4"/>
        <v>0</v>
      </c>
      <c r="G81" s="29"/>
      <c r="H81" s="7">
        <f t="shared" si="5"/>
        <v>0</v>
      </c>
      <c r="I81" s="29">
        <v>0</v>
      </c>
      <c r="J81" s="7">
        <f t="shared" si="6"/>
        <v>0</v>
      </c>
      <c r="K81" s="7">
        <f t="shared" si="7"/>
        <v>0</v>
      </c>
    </row>
    <row r="82" spans="1:11" ht="19.5" customHeight="1" x14ac:dyDescent="0.25">
      <c r="A82" s="24"/>
      <c r="B82" s="31" t="s">
        <v>97</v>
      </c>
      <c r="C82" s="33" t="s">
        <v>8</v>
      </c>
      <c r="D82" s="29">
        <f>D79*0.009</f>
        <v>0.98999999999999988</v>
      </c>
      <c r="E82" s="29">
        <v>0</v>
      </c>
      <c r="F82" s="7">
        <f t="shared" si="4"/>
        <v>0</v>
      </c>
      <c r="G82" s="29"/>
      <c r="H82" s="7">
        <f t="shared" si="5"/>
        <v>0</v>
      </c>
      <c r="I82" s="29">
        <v>0</v>
      </c>
      <c r="J82" s="7">
        <f t="shared" si="6"/>
        <v>0</v>
      </c>
      <c r="K82" s="7">
        <f t="shared" si="7"/>
        <v>0</v>
      </c>
    </row>
    <row r="83" spans="1:11" ht="19.5" customHeight="1" x14ac:dyDescent="0.25">
      <c r="A83" s="24"/>
      <c r="B83" s="56" t="s">
        <v>31</v>
      </c>
      <c r="C83" s="33" t="s">
        <v>10</v>
      </c>
      <c r="D83" s="29">
        <v>250</v>
      </c>
      <c r="E83" s="29">
        <v>0</v>
      </c>
      <c r="F83" s="7">
        <f t="shared" si="4"/>
        <v>0</v>
      </c>
      <c r="G83" s="29"/>
      <c r="H83" s="7">
        <f t="shared" si="5"/>
        <v>0</v>
      </c>
      <c r="I83" s="29">
        <v>0</v>
      </c>
      <c r="J83" s="7">
        <f t="shared" si="6"/>
        <v>0</v>
      </c>
      <c r="K83" s="7">
        <f t="shared" si="7"/>
        <v>0</v>
      </c>
    </row>
    <row r="84" spans="1:11" ht="19.5" customHeight="1" x14ac:dyDescent="0.25">
      <c r="A84" s="24"/>
      <c r="B84" s="56" t="s">
        <v>32</v>
      </c>
      <c r="C84" s="33" t="s">
        <v>10</v>
      </c>
      <c r="D84" s="29">
        <v>120</v>
      </c>
      <c r="E84" s="29">
        <v>0</v>
      </c>
      <c r="F84" s="7">
        <f t="shared" si="4"/>
        <v>0</v>
      </c>
      <c r="G84" s="29"/>
      <c r="H84" s="7">
        <f t="shared" si="5"/>
        <v>0</v>
      </c>
      <c r="I84" s="29">
        <v>0</v>
      </c>
      <c r="J84" s="7">
        <f t="shared" si="6"/>
        <v>0</v>
      </c>
      <c r="K84" s="7">
        <f t="shared" si="7"/>
        <v>0</v>
      </c>
    </row>
    <row r="85" spans="1:11" ht="19.5" customHeight="1" x14ac:dyDescent="0.25">
      <c r="A85" s="24"/>
      <c r="B85" s="56" t="s">
        <v>11</v>
      </c>
      <c r="C85" s="33" t="s">
        <v>12</v>
      </c>
      <c r="D85" s="29">
        <v>8</v>
      </c>
      <c r="E85" s="29">
        <v>0</v>
      </c>
      <c r="F85" s="7">
        <f t="shared" si="4"/>
        <v>0</v>
      </c>
      <c r="G85" s="29"/>
      <c r="H85" s="7">
        <f t="shared" si="5"/>
        <v>0</v>
      </c>
      <c r="I85" s="29"/>
      <c r="J85" s="7">
        <f t="shared" si="6"/>
        <v>0</v>
      </c>
      <c r="K85" s="7">
        <f t="shared" si="7"/>
        <v>0</v>
      </c>
    </row>
    <row r="86" spans="1:11" ht="19.5" customHeight="1" x14ac:dyDescent="0.25">
      <c r="A86" s="24">
        <v>10</v>
      </c>
      <c r="B86" s="44" t="s">
        <v>98</v>
      </c>
      <c r="C86" s="33" t="s">
        <v>10</v>
      </c>
      <c r="D86" s="29">
        <v>34</v>
      </c>
      <c r="E86" s="29"/>
      <c r="F86" s="7">
        <f t="shared" si="4"/>
        <v>0</v>
      </c>
      <c r="G86" s="29">
        <v>0</v>
      </c>
      <c r="H86" s="7">
        <f t="shared" si="5"/>
        <v>0</v>
      </c>
      <c r="I86" s="29"/>
      <c r="J86" s="7">
        <f t="shared" si="6"/>
        <v>0</v>
      </c>
      <c r="K86" s="7">
        <f t="shared" si="7"/>
        <v>0</v>
      </c>
    </row>
    <row r="87" spans="1:11" ht="19.5" customHeight="1" x14ac:dyDescent="0.25">
      <c r="A87" s="24"/>
      <c r="B87" s="56" t="s">
        <v>99</v>
      </c>
      <c r="C87" s="33" t="s">
        <v>10</v>
      </c>
      <c r="D87" s="29">
        <f>D86*1.07</f>
        <v>36.380000000000003</v>
      </c>
      <c r="E87" s="29">
        <v>0</v>
      </c>
      <c r="F87" s="7">
        <f t="shared" si="4"/>
        <v>0</v>
      </c>
      <c r="G87" s="29"/>
      <c r="H87" s="7">
        <f t="shared" si="5"/>
        <v>0</v>
      </c>
      <c r="I87" s="29">
        <v>0</v>
      </c>
      <c r="J87" s="7">
        <f t="shared" si="6"/>
        <v>0</v>
      </c>
      <c r="K87" s="7">
        <f t="shared" si="7"/>
        <v>0</v>
      </c>
    </row>
    <row r="88" spans="1:11" ht="19.5" customHeight="1" x14ac:dyDescent="0.25">
      <c r="A88" s="24"/>
      <c r="B88" s="56" t="s">
        <v>40</v>
      </c>
      <c r="C88" s="33" t="s">
        <v>10</v>
      </c>
      <c r="D88" s="29">
        <v>250</v>
      </c>
      <c r="E88" s="29">
        <v>0</v>
      </c>
      <c r="F88" s="7">
        <f t="shared" si="4"/>
        <v>0</v>
      </c>
      <c r="G88" s="29"/>
      <c r="H88" s="7">
        <f t="shared" si="5"/>
        <v>0</v>
      </c>
      <c r="I88" s="29">
        <v>0</v>
      </c>
      <c r="J88" s="7">
        <f t="shared" si="6"/>
        <v>0</v>
      </c>
      <c r="K88" s="7">
        <f t="shared" si="7"/>
        <v>0</v>
      </c>
    </row>
    <row r="89" spans="1:11" ht="19.5" customHeight="1" x14ac:dyDescent="0.25">
      <c r="A89" s="24"/>
      <c r="B89" s="56" t="s">
        <v>100</v>
      </c>
      <c r="C89" s="33" t="s">
        <v>55</v>
      </c>
      <c r="D89" s="29">
        <v>3</v>
      </c>
      <c r="E89" s="29">
        <v>0</v>
      </c>
      <c r="F89" s="7">
        <f t="shared" si="4"/>
        <v>0</v>
      </c>
      <c r="G89" s="29"/>
      <c r="H89" s="7">
        <f t="shared" si="5"/>
        <v>0</v>
      </c>
      <c r="I89" s="29">
        <v>0</v>
      </c>
      <c r="J89" s="7">
        <f t="shared" si="6"/>
        <v>0</v>
      </c>
      <c r="K89" s="7">
        <f t="shared" si="7"/>
        <v>0</v>
      </c>
    </row>
    <row r="90" spans="1:11" ht="19.5" customHeight="1" x14ac:dyDescent="0.25">
      <c r="A90" s="24"/>
      <c r="B90" s="56" t="s">
        <v>11</v>
      </c>
      <c r="C90" s="33" t="s">
        <v>12</v>
      </c>
      <c r="D90" s="29">
        <f>D86*0.05</f>
        <v>1.7000000000000002</v>
      </c>
      <c r="E90" s="29">
        <v>0</v>
      </c>
      <c r="F90" s="7">
        <f t="shared" si="4"/>
        <v>0</v>
      </c>
      <c r="G90" s="29"/>
      <c r="H90" s="7">
        <f t="shared" si="5"/>
        <v>0</v>
      </c>
      <c r="I90" s="29"/>
      <c r="J90" s="7">
        <f t="shared" si="6"/>
        <v>0</v>
      </c>
      <c r="K90" s="7">
        <f t="shared" si="7"/>
        <v>0</v>
      </c>
    </row>
    <row r="91" spans="1:11" ht="19.5" customHeight="1" x14ac:dyDescent="0.25">
      <c r="A91" s="24">
        <v>12</v>
      </c>
      <c r="B91" s="44" t="s">
        <v>49</v>
      </c>
      <c r="C91" s="33"/>
      <c r="D91" s="33"/>
      <c r="E91" s="33"/>
      <c r="F91" s="7">
        <f t="shared" si="4"/>
        <v>0</v>
      </c>
      <c r="G91" s="33"/>
      <c r="H91" s="7">
        <f t="shared" si="5"/>
        <v>0</v>
      </c>
      <c r="I91" s="33"/>
      <c r="J91" s="7">
        <f t="shared" si="6"/>
        <v>0</v>
      </c>
      <c r="K91" s="7">
        <f t="shared" si="7"/>
        <v>0</v>
      </c>
    </row>
    <row r="92" spans="1:11" ht="30" customHeight="1" x14ac:dyDescent="0.25">
      <c r="A92" s="24"/>
      <c r="B92" s="57" t="s">
        <v>170</v>
      </c>
      <c r="C92" s="33" t="s">
        <v>10</v>
      </c>
      <c r="D92" s="29">
        <v>18</v>
      </c>
      <c r="E92" s="29">
        <v>0</v>
      </c>
      <c r="F92" s="7">
        <f t="shared" si="4"/>
        <v>0</v>
      </c>
      <c r="G92" s="29">
        <v>0</v>
      </c>
      <c r="H92" s="7">
        <f t="shared" si="5"/>
        <v>0</v>
      </c>
      <c r="I92" s="29">
        <v>0</v>
      </c>
      <c r="J92" s="7">
        <f t="shared" si="6"/>
        <v>0</v>
      </c>
      <c r="K92" s="7">
        <f t="shared" si="7"/>
        <v>0</v>
      </c>
    </row>
    <row r="93" spans="1:11" ht="29.25" customHeight="1" x14ac:dyDescent="0.25">
      <c r="A93" s="24"/>
      <c r="B93" s="57" t="s">
        <v>50</v>
      </c>
      <c r="C93" s="33" t="s">
        <v>10</v>
      </c>
      <c r="D93" s="29">
        <v>19</v>
      </c>
      <c r="E93" s="29">
        <v>0</v>
      </c>
      <c r="F93" s="7">
        <f t="shared" si="4"/>
        <v>0</v>
      </c>
      <c r="G93" s="29">
        <v>0</v>
      </c>
      <c r="H93" s="7">
        <f t="shared" si="5"/>
        <v>0</v>
      </c>
      <c r="I93" s="29">
        <v>0</v>
      </c>
      <c r="J93" s="7">
        <f t="shared" si="6"/>
        <v>0</v>
      </c>
      <c r="K93" s="7">
        <f t="shared" si="7"/>
        <v>0</v>
      </c>
    </row>
    <row r="94" spans="1:11" ht="19.5" customHeight="1" x14ac:dyDescent="0.25">
      <c r="A94" s="24"/>
      <c r="B94" s="57" t="s">
        <v>51</v>
      </c>
      <c r="C94" s="33" t="s">
        <v>9</v>
      </c>
      <c r="D94" s="29">
        <v>10</v>
      </c>
      <c r="E94" s="29">
        <v>0</v>
      </c>
      <c r="F94" s="7">
        <f t="shared" si="4"/>
        <v>0</v>
      </c>
      <c r="G94" s="29">
        <v>0</v>
      </c>
      <c r="H94" s="7">
        <f t="shared" si="5"/>
        <v>0</v>
      </c>
      <c r="I94" s="29">
        <v>0</v>
      </c>
      <c r="J94" s="7">
        <f t="shared" si="6"/>
        <v>0</v>
      </c>
      <c r="K94" s="7">
        <f t="shared" si="7"/>
        <v>0</v>
      </c>
    </row>
    <row r="95" spans="1:11" ht="19.5" customHeight="1" x14ac:dyDescent="0.25">
      <c r="A95" s="24"/>
      <c r="B95" s="57" t="s">
        <v>126</v>
      </c>
      <c r="C95" s="33" t="s">
        <v>9</v>
      </c>
      <c r="D95" s="29">
        <v>4</v>
      </c>
      <c r="E95" s="29">
        <v>0</v>
      </c>
      <c r="F95" s="7">
        <f t="shared" si="4"/>
        <v>0</v>
      </c>
      <c r="G95" s="29"/>
      <c r="H95" s="7">
        <f t="shared" si="5"/>
        <v>0</v>
      </c>
      <c r="I95" s="29"/>
      <c r="J95" s="7">
        <f t="shared" si="6"/>
        <v>0</v>
      </c>
      <c r="K95" s="7">
        <f t="shared" si="7"/>
        <v>0</v>
      </c>
    </row>
    <row r="96" spans="1:11" ht="19.5" customHeight="1" x14ac:dyDescent="0.25">
      <c r="A96" s="24">
        <v>13</v>
      </c>
      <c r="B96" s="59" t="s">
        <v>52</v>
      </c>
      <c r="C96" s="33"/>
      <c r="D96" s="29"/>
      <c r="E96" s="29"/>
      <c r="F96" s="7">
        <f t="shared" si="4"/>
        <v>0</v>
      </c>
      <c r="G96" s="29"/>
      <c r="H96" s="7">
        <f t="shared" si="5"/>
        <v>0</v>
      </c>
      <c r="I96" s="29"/>
      <c r="J96" s="7">
        <f t="shared" si="6"/>
        <v>0</v>
      </c>
      <c r="K96" s="7">
        <f t="shared" si="7"/>
        <v>0</v>
      </c>
    </row>
    <row r="97" spans="1:11" ht="19.5" customHeight="1" x14ac:dyDescent="0.25">
      <c r="A97" s="24"/>
      <c r="B97" s="57" t="s">
        <v>33</v>
      </c>
      <c r="C97" s="33" t="s">
        <v>10</v>
      </c>
      <c r="D97" s="29">
        <v>11</v>
      </c>
      <c r="E97" s="29">
        <v>0</v>
      </c>
      <c r="F97" s="7">
        <f t="shared" si="4"/>
        <v>0</v>
      </c>
      <c r="G97" s="29">
        <v>0</v>
      </c>
      <c r="H97" s="7">
        <f t="shared" si="5"/>
        <v>0</v>
      </c>
      <c r="I97" s="29">
        <v>0</v>
      </c>
      <c r="J97" s="7">
        <f t="shared" si="6"/>
        <v>0</v>
      </c>
      <c r="K97" s="7">
        <f t="shared" si="7"/>
        <v>0</v>
      </c>
    </row>
    <row r="98" spans="1:11" ht="19.5" customHeight="1" x14ac:dyDescent="0.25">
      <c r="A98" s="24"/>
      <c r="B98" s="57" t="s">
        <v>53</v>
      </c>
      <c r="C98" s="33" t="s">
        <v>10</v>
      </c>
      <c r="D98" s="29">
        <v>12</v>
      </c>
      <c r="E98" s="29">
        <v>0</v>
      </c>
      <c r="F98" s="7">
        <f t="shared" si="4"/>
        <v>0</v>
      </c>
      <c r="G98" s="29">
        <v>0</v>
      </c>
      <c r="H98" s="7">
        <f t="shared" si="5"/>
        <v>0</v>
      </c>
      <c r="I98" s="29">
        <v>0</v>
      </c>
      <c r="J98" s="7">
        <f t="shared" si="6"/>
        <v>0</v>
      </c>
      <c r="K98" s="7">
        <f t="shared" si="7"/>
        <v>0</v>
      </c>
    </row>
    <row r="99" spans="1:11" ht="19.5" customHeight="1" x14ac:dyDescent="0.25">
      <c r="A99" s="24"/>
      <c r="B99" s="56" t="s">
        <v>34</v>
      </c>
      <c r="C99" s="33" t="s">
        <v>9</v>
      </c>
      <c r="D99" s="29">
        <v>2</v>
      </c>
      <c r="E99" s="29">
        <v>0</v>
      </c>
      <c r="F99" s="7">
        <f t="shared" si="4"/>
        <v>0</v>
      </c>
      <c r="G99" s="29">
        <v>0</v>
      </c>
      <c r="H99" s="7">
        <f t="shared" si="5"/>
        <v>0</v>
      </c>
      <c r="I99" s="29">
        <v>0</v>
      </c>
      <c r="J99" s="7">
        <f t="shared" si="6"/>
        <v>0</v>
      </c>
      <c r="K99" s="7">
        <f t="shared" si="7"/>
        <v>0</v>
      </c>
    </row>
    <row r="100" spans="1:11" ht="19.5" customHeight="1" x14ac:dyDescent="0.25">
      <c r="A100" s="24"/>
      <c r="B100" s="57" t="s">
        <v>54</v>
      </c>
      <c r="C100" s="33" t="s">
        <v>9</v>
      </c>
      <c r="D100" s="29">
        <v>2</v>
      </c>
      <c r="E100" s="29">
        <v>0</v>
      </c>
      <c r="F100" s="7">
        <f t="shared" si="4"/>
        <v>0</v>
      </c>
      <c r="G100" s="29">
        <v>0</v>
      </c>
      <c r="H100" s="7">
        <f t="shared" si="5"/>
        <v>0</v>
      </c>
      <c r="I100" s="29">
        <v>0</v>
      </c>
      <c r="J100" s="7">
        <f t="shared" si="6"/>
        <v>0</v>
      </c>
      <c r="K100" s="7">
        <f t="shared" si="7"/>
        <v>0</v>
      </c>
    </row>
    <row r="101" spans="1:11" ht="16.5" customHeight="1" x14ac:dyDescent="0.25">
      <c r="A101" s="24"/>
      <c r="B101" s="57" t="s">
        <v>84</v>
      </c>
      <c r="C101" s="33" t="s">
        <v>9</v>
      </c>
      <c r="D101" s="29">
        <v>1</v>
      </c>
      <c r="E101" s="29">
        <v>0</v>
      </c>
      <c r="F101" s="7">
        <f t="shared" si="4"/>
        <v>0</v>
      </c>
      <c r="G101" s="29">
        <v>0</v>
      </c>
      <c r="H101" s="7">
        <f t="shared" si="5"/>
        <v>0</v>
      </c>
      <c r="I101" s="29">
        <v>0</v>
      </c>
      <c r="J101" s="7">
        <f t="shared" si="6"/>
        <v>0</v>
      </c>
      <c r="K101" s="7">
        <f t="shared" si="7"/>
        <v>0</v>
      </c>
    </row>
    <row r="102" spans="1:11" ht="19.5" customHeight="1" x14ac:dyDescent="0.25">
      <c r="A102" s="24"/>
      <c r="B102" s="57" t="s">
        <v>110</v>
      </c>
      <c r="C102" s="33" t="s">
        <v>9</v>
      </c>
      <c r="D102" s="29">
        <v>2</v>
      </c>
      <c r="E102" s="29">
        <v>0</v>
      </c>
      <c r="F102" s="7">
        <f t="shared" si="4"/>
        <v>0</v>
      </c>
      <c r="G102" s="29">
        <v>0</v>
      </c>
      <c r="H102" s="7">
        <f t="shared" si="5"/>
        <v>0</v>
      </c>
      <c r="I102" s="29">
        <v>0</v>
      </c>
      <c r="J102" s="7">
        <f t="shared" si="6"/>
        <v>0</v>
      </c>
      <c r="K102" s="7">
        <f t="shared" si="7"/>
        <v>0</v>
      </c>
    </row>
    <row r="103" spans="1:11" ht="19.5" customHeight="1" x14ac:dyDescent="0.25">
      <c r="A103" s="24"/>
      <c r="B103" s="56" t="s">
        <v>35</v>
      </c>
      <c r="C103" s="33" t="s">
        <v>9</v>
      </c>
      <c r="D103" s="29">
        <v>2</v>
      </c>
      <c r="E103" s="29">
        <v>0</v>
      </c>
      <c r="F103" s="7">
        <f t="shared" si="4"/>
        <v>0</v>
      </c>
      <c r="G103" s="29">
        <v>0</v>
      </c>
      <c r="H103" s="7">
        <f t="shared" si="5"/>
        <v>0</v>
      </c>
      <c r="I103" s="29">
        <v>0</v>
      </c>
      <c r="J103" s="7">
        <f t="shared" si="6"/>
        <v>0</v>
      </c>
      <c r="K103" s="7">
        <f t="shared" si="7"/>
        <v>0</v>
      </c>
    </row>
    <row r="104" spans="1:11" ht="19.5" customHeight="1" x14ac:dyDescent="0.25">
      <c r="A104" s="24"/>
      <c r="B104" s="57" t="s">
        <v>127</v>
      </c>
      <c r="C104" s="33" t="s">
        <v>9</v>
      </c>
      <c r="D104" s="29">
        <v>7</v>
      </c>
      <c r="E104" s="29">
        <v>0</v>
      </c>
      <c r="F104" s="7">
        <f t="shared" si="4"/>
        <v>0</v>
      </c>
      <c r="G104" s="29"/>
      <c r="H104" s="7">
        <f t="shared" si="5"/>
        <v>0</v>
      </c>
      <c r="I104" s="29"/>
      <c r="J104" s="7">
        <f t="shared" si="6"/>
        <v>0</v>
      </c>
      <c r="K104" s="7">
        <f t="shared" si="7"/>
        <v>0</v>
      </c>
    </row>
    <row r="105" spans="1:11" ht="19.5" customHeight="1" x14ac:dyDescent="0.3">
      <c r="A105" s="24">
        <v>14</v>
      </c>
      <c r="B105" s="62" t="s">
        <v>38</v>
      </c>
      <c r="C105" s="33"/>
      <c r="D105" s="29"/>
      <c r="E105" s="29"/>
      <c r="F105" s="7">
        <f t="shared" si="4"/>
        <v>0</v>
      </c>
      <c r="G105" s="29"/>
      <c r="H105" s="7">
        <f t="shared" si="5"/>
        <v>0</v>
      </c>
      <c r="I105" s="29"/>
      <c r="J105" s="7">
        <f t="shared" si="6"/>
        <v>0</v>
      </c>
      <c r="K105" s="7">
        <f t="shared" si="7"/>
        <v>0</v>
      </c>
    </row>
    <row r="106" spans="1:11" ht="19.5" customHeight="1" x14ac:dyDescent="0.25">
      <c r="A106" s="24"/>
      <c r="B106" s="56" t="s">
        <v>109</v>
      </c>
      <c r="C106" s="33" t="s">
        <v>9</v>
      </c>
      <c r="D106" s="37">
        <v>1</v>
      </c>
      <c r="E106" s="37">
        <v>0</v>
      </c>
      <c r="F106" s="7">
        <f t="shared" si="4"/>
        <v>0</v>
      </c>
      <c r="G106" s="37">
        <v>0</v>
      </c>
      <c r="H106" s="7">
        <f t="shared" si="5"/>
        <v>0</v>
      </c>
      <c r="I106" s="37">
        <v>0</v>
      </c>
      <c r="J106" s="7">
        <f t="shared" si="6"/>
        <v>0</v>
      </c>
      <c r="K106" s="7">
        <f t="shared" si="7"/>
        <v>0</v>
      </c>
    </row>
    <row r="107" spans="1:11" ht="27.75" customHeight="1" x14ac:dyDescent="0.25">
      <c r="A107" s="24"/>
      <c r="B107" s="57" t="s">
        <v>135</v>
      </c>
      <c r="C107" s="33" t="s">
        <v>55</v>
      </c>
      <c r="D107" s="37">
        <v>1</v>
      </c>
      <c r="E107" s="37">
        <v>0</v>
      </c>
      <c r="F107" s="7">
        <f t="shared" si="4"/>
        <v>0</v>
      </c>
      <c r="G107" s="37">
        <v>0</v>
      </c>
      <c r="H107" s="7">
        <f t="shared" si="5"/>
        <v>0</v>
      </c>
      <c r="I107" s="37">
        <v>0</v>
      </c>
      <c r="J107" s="7">
        <f t="shared" si="6"/>
        <v>0</v>
      </c>
      <c r="K107" s="7">
        <f t="shared" si="7"/>
        <v>0</v>
      </c>
    </row>
    <row r="108" spans="1:11" ht="27.75" customHeight="1" x14ac:dyDescent="0.25">
      <c r="A108" s="24"/>
      <c r="B108" s="57" t="s">
        <v>166</v>
      </c>
      <c r="C108" s="33" t="s">
        <v>55</v>
      </c>
      <c r="D108" s="37">
        <v>1</v>
      </c>
      <c r="E108" s="37">
        <v>0</v>
      </c>
      <c r="F108" s="7">
        <f t="shared" si="4"/>
        <v>0</v>
      </c>
      <c r="G108" s="37">
        <v>0</v>
      </c>
      <c r="H108" s="7">
        <f t="shared" si="5"/>
        <v>0</v>
      </c>
      <c r="I108" s="37">
        <v>0</v>
      </c>
      <c r="J108" s="7">
        <f t="shared" si="6"/>
        <v>0</v>
      </c>
      <c r="K108" s="7">
        <f t="shared" si="7"/>
        <v>0</v>
      </c>
    </row>
    <row r="109" spans="1:11" ht="27.75" customHeight="1" x14ac:dyDescent="0.25">
      <c r="A109" s="24"/>
      <c r="B109" s="57" t="s">
        <v>164</v>
      </c>
      <c r="C109" s="33" t="s">
        <v>55</v>
      </c>
      <c r="D109" s="37">
        <v>1</v>
      </c>
      <c r="E109" s="37">
        <v>0</v>
      </c>
      <c r="F109" s="7">
        <f t="shared" si="4"/>
        <v>0</v>
      </c>
      <c r="G109" s="37">
        <v>0</v>
      </c>
      <c r="H109" s="7">
        <f t="shared" si="5"/>
        <v>0</v>
      </c>
      <c r="I109" s="37">
        <v>0</v>
      </c>
      <c r="J109" s="7">
        <f t="shared" si="6"/>
        <v>0</v>
      </c>
      <c r="K109" s="7">
        <f t="shared" si="7"/>
        <v>0</v>
      </c>
    </row>
    <row r="110" spans="1:11" ht="27.75" customHeight="1" x14ac:dyDescent="0.25">
      <c r="A110" s="24"/>
      <c r="B110" s="57" t="s">
        <v>165</v>
      </c>
      <c r="C110" s="33" t="s">
        <v>55</v>
      </c>
      <c r="D110" s="37">
        <v>6</v>
      </c>
      <c r="E110" s="37">
        <v>0</v>
      </c>
      <c r="F110" s="7">
        <f t="shared" si="4"/>
        <v>0</v>
      </c>
      <c r="G110" s="37">
        <v>0</v>
      </c>
      <c r="H110" s="7">
        <f t="shared" si="5"/>
        <v>0</v>
      </c>
      <c r="I110" s="37">
        <v>0</v>
      </c>
      <c r="J110" s="7">
        <f t="shared" si="6"/>
        <v>0</v>
      </c>
      <c r="K110" s="7">
        <f t="shared" si="7"/>
        <v>0</v>
      </c>
    </row>
    <row r="111" spans="1:11" ht="27.75" customHeight="1" x14ac:dyDescent="0.25">
      <c r="A111" s="24"/>
      <c r="B111" s="57" t="s">
        <v>56</v>
      </c>
      <c r="C111" s="33" t="s">
        <v>9</v>
      </c>
      <c r="D111" s="37">
        <v>5</v>
      </c>
      <c r="E111" s="37">
        <v>0</v>
      </c>
      <c r="F111" s="7">
        <f t="shared" si="4"/>
        <v>0</v>
      </c>
      <c r="G111" s="37">
        <v>0</v>
      </c>
      <c r="H111" s="7">
        <f t="shared" si="5"/>
        <v>0</v>
      </c>
      <c r="I111" s="37">
        <v>0</v>
      </c>
      <c r="J111" s="7">
        <f t="shared" si="6"/>
        <v>0</v>
      </c>
      <c r="K111" s="7">
        <f t="shared" si="7"/>
        <v>0</v>
      </c>
    </row>
    <row r="112" spans="1:11" ht="27.75" customHeight="1" x14ac:dyDescent="0.25">
      <c r="A112" s="24"/>
      <c r="B112" s="57" t="s">
        <v>57</v>
      </c>
      <c r="C112" s="33" t="s">
        <v>9</v>
      </c>
      <c r="D112" s="37">
        <v>3</v>
      </c>
      <c r="E112" s="37">
        <v>0</v>
      </c>
      <c r="F112" s="7">
        <f t="shared" si="4"/>
        <v>0</v>
      </c>
      <c r="G112" s="37">
        <v>0</v>
      </c>
      <c r="H112" s="7">
        <f t="shared" si="5"/>
        <v>0</v>
      </c>
      <c r="I112" s="37">
        <v>0</v>
      </c>
      <c r="J112" s="7">
        <f t="shared" si="6"/>
        <v>0</v>
      </c>
      <c r="K112" s="7">
        <f t="shared" si="7"/>
        <v>0</v>
      </c>
    </row>
    <row r="113" spans="1:11" ht="27.75" customHeight="1" x14ac:dyDescent="0.25">
      <c r="A113" s="24"/>
      <c r="B113" s="57" t="s">
        <v>167</v>
      </c>
      <c r="C113" s="33" t="s">
        <v>10</v>
      </c>
      <c r="D113" s="37">
        <v>12</v>
      </c>
      <c r="E113" s="37">
        <v>0</v>
      </c>
      <c r="F113" s="7">
        <f t="shared" si="4"/>
        <v>0</v>
      </c>
      <c r="G113" s="37">
        <v>0</v>
      </c>
      <c r="H113" s="7">
        <f t="shared" si="5"/>
        <v>0</v>
      </c>
      <c r="I113" s="37">
        <v>0</v>
      </c>
      <c r="J113" s="7">
        <f t="shared" si="6"/>
        <v>0</v>
      </c>
      <c r="K113" s="7">
        <f t="shared" si="7"/>
        <v>0</v>
      </c>
    </row>
    <row r="114" spans="1:11" ht="27.75" customHeight="1" x14ac:dyDescent="0.25">
      <c r="A114" s="24"/>
      <c r="B114" s="57" t="s">
        <v>58</v>
      </c>
      <c r="C114" s="38" t="s">
        <v>10</v>
      </c>
      <c r="D114" s="37">
        <v>60</v>
      </c>
      <c r="E114" s="37">
        <v>0</v>
      </c>
      <c r="F114" s="7">
        <f t="shared" si="4"/>
        <v>0</v>
      </c>
      <c r="G114" s="37">
        <v>0</v>
      </c>
      <c r="H114" s="7">
        <f t="shared" si="5"/>
        <v>0</v>
      </c>
      <c r="I114" s="37">
        <v>0</v>
      </c>
      <c r="J114" s="7">
        <f t="shared" si="6"/>
        <v>0</v>
      </c>
      <c r="K114" s="7">
        <f t="shared" si="7"/>
        <v>0</v>
      </c>
    </row>
    <row r="115" spans="1:11" ht="27.75" customHeight="1" x14ac:dyDescent="0.25">
      <c r="A115" s="24"/>
      <c r="B115" s="57" t="s">
        <v>59</v>
      </c>
      <c r="C115" s="38" t="s">
        <v>10</v>
      </c>
      <c r="D115" s="37">
        <v>250</v>
      </c>
      <c r="E115" s="37">
        <v>0</v>
      </c>
      <c r="F115" s="7">
        <f t="shared" si="4"/>
        <v>0</v>
      </c>
      <c r="G115" s="37">
        <v>0</v>
      </c>
      <c r="H115" s="7">
        <f t="shared" si="5"/>
        <v>0</v>
      </c>
      <c r="I115" s="37">
        <v>0</v>
      </c>
      <c r="J115" s="7">
        <f t="shared" si="6"/>
        <v>0</v>
      </c>
      <c r="K115" s="7">
        <f t="shared" si="7"/>
        <v>0</v>
      </c>
    </row>
    <row r="116" spans="1:11" ht="27.75" customHeight="1" x14ac:dyDescent="0.25">
      <c r="A116" s="24"/>
      <c r="B116" s="57" t="s">
        <v>60</v>
      </c>
      <c r="C116" s="38" t="s">
        <v>10</v>
      </c>
      <c r="D116" s="37">
        <v>180</v>
      </c>
      <c r="E116" s="37">
        <v>0</v>
      </c>
      <c r="F116" s="7">
        <f t="shared" si="4"/>
        <v>0</v>
      </c>
      <c r="G116" s="37">
        <v>0</v>
      </c>
      <c r="H116" s="7">
        <f t="shared" si="5"/>
        <v>0</v>
      </c>
      <c r="I116" s="37">
        <v>0</v>
      </c>
      <c r="J116" s="7">
        <f t="shared" si="6"/>
        <v>0</v>
      </c>
      <c r="K116" s="7">
        <f t="shared" si="7"/>
        <v>0</v>
      </c>
    </row>
    <row r="117" spans="1:11" ht="27.75" customHeight="1" x14ac:dyDescent="0.25">
      <c r="A117" s="24"/>
      <c r="B117" s="58" t="s">
        <v>61</v>
      </c>
      <c r="C117" s="38" t="s">
        <v>9</v>
      </c>
      <c r="D117" s="37">
        <v>24</v>
      </c>
      <c r="E117" s="37">
        <v>0</v>
      </c>
      <c r="F117" s="7">
        <f t="shared" si="4"/>
        <v>0</v>
      </c>
      <c r="G117" s="37">
        <v>0</v>
      </c>
      <c r="H117" s="7">
        <f t="shared" si="5"/>
        <v>0</v>
      </c>
      <c r="I117" s="37">
        <v>0</v>
      </c>
      <c r="J117" s="7">
        <f t="shared" si="6"/>
        <v>0</v>
      </c>
      <c r="K117" s="7">
        <f t="shared" si="7"/>
        <v>0</v>
      </c>
    </row>
    <row r="118" spans="1:11" ht="27.75" customHeight="1" x14ac:dyDescent="0.25">
      <c r="A118" s="24"/>
      <c r="B118" s="58" t="s">
        <v>80</v>
      </c>
      <c r="C118" s="38" t="s">
        <v>9</v>
      </c>
      <c r="D118" s="37">
        <v>2</v>
      </c>
      <c r="E118" s="37">
        <v>0</v>
      </c>
      <c r="F118" s="7">
        <f t="shared" si="4"/>
        <v>0</v>
      </c>
      <c r="G118" s="37">
        <v>0</v>
      </c>
      <c r="H118" s="7">
        <f t="shared" si="5"/>
        <v>0</v>
      </c>
      <c r="I118" s="37">
        <v>0</v>
      </c>
      <c r="J118" s="7">
        <f t="shared" si="6"/>
        <v>0</v>
      </c>
      <c r="K118" s="7">
        <f t="shared" si="7"/>
        <v>0</v>
      </c>
    </row>
    <row r="119" spans="1:11" ht="21" customHeight="1" x14ac:dyDescent="0.25">
      <c r="A119" s="24"/>
      <c r="B119" s="57" t="s">
        <v>168</v>
      </c>
      <c r="C119" s="33" t="s">
        <v>12</v>
      </c>
      <c r="D119" s="37">
        <v>3</v>
      </c>
      <c r="E119" s="37">
        <v>0</v>
      </c>
      <c r="F119" s="7">
        <f t="shared" si="4"/>
        <v>0</v>
      </c>
      <c r="G119" s="37">
        <v>0</v>
      </c>
      <c r="H119" s="7">
        <f t="shared" si="5"/>
        <v>0</v>
      </c>
      <c r="I119" s="37">
        <v>0</v>
      </c>
      <c r="J119" s="7">
        <f t="shared" si="6"/>
        <v>0</v>
      </c>
      <c r="K119" s="7">
        <f t="shared" si="7"/>
        <v>0</v>
      </c>
    </row>
    <row r="120" spans="1:11" ht="21" customHeight="1" x14ac:dyDescent="0.25">
      <c r="A120" s="24"/>
      <c r="B120" s="58" t="s">
        <v>62</v>
      </c>
      <c r="C120" s="38" t="s">
        <v>9</v>
      </c>
      <c r="D120" s="37">
        <v>11</v>
      </c>
      <c r="E120" s="37">
        <v>0</v>
      </c>
      <c r="F120" s="7">
        <f t="shared" si="4"/>
        <v>0</v>
      </c>
      <c r="G120" s="37">
        <v>0</v>
      </c>
      <c r="H120" s="7">
        <f t="shared" si="5"/>
        <v>0</v>
      </c>
      <c r="I120" s="37">
        <v>0</v>
      </c>
      <c r="J120" s="7">
        <f t="shared" si="6"/>
        <v>0</v>
      </c>
      <c r="K120" s="7">
        <f t="shared" si="7"/>
        <v>0</v>
      </c>
    </row>
    <row r="121" spans="1:11" ht="19.5" customHeight="1" x14ac:dyDescent="0.25">
      <c r="A121" s="24"/>
      <c r="B121" s="58" t="s">
        <v>63</v>
      </c>
      <c r="C121" s="38" t="s">
        <v>9</v>
      </c>
      <c r="D121" s="37">
        <v>65</v>
      </c>
      <c r="E121" s="37">
        <v>0</v>
      </c>
      <c r="F121" s="7">
        <f t="shared" si="4"/>
        <v>0</v>
      </c>
      <c r="G121" s="37">
        <v>0</v>
      </c>
      <c r="H121" s="7">
        <f t="shared" si="5"/>
        <v>0</v>
      </c>
      <c r="I121" s="37">
        <v>0</v>
      </c>
      <c r="J121" s="7">
        <f t="shared" si="6"/>
        <v>0</v>
      </c>
      <c r="K121" s="7">
        <f t="shared" si="7"/>
        <v>0</v>
      </c>
    </row>
    <row r="122" spans="1:11" ht="19.5" customHeight="1" x14ac:dyDescent="0.25">
      <c r="A122" s="24"/>
      <c r="B122" s="57" t="s">
        <v>64</v>
      </c>
      <c r="C122" s="33" t="s">
        <v>9</v>
      </c>
      <c r="D122" s="37">
        <v>8</v>
      </c>
      <c r="E122" s="37">
        <v>0</v>
      </c>
      <c r="F122" s="7">
        <f t="shared" si="4"/>
        <v>0</v>
      </c>
      <c r="G122" s="37">
        <v>0</v>
      </c>
      <c r="H122" s="7">
        <f t="shared" si="5"/>
        <v>0</v>
      </c>
      <c r="I122" s="37">
        <v>0</v>
      </c>
      <c r="J122" s="7">
        <f t="shared" si="6"/>
        <v>0</v>
      </c>
      <c r="K122" s="7">
        <f t="shared" si="7"/>
        <v>0</v>
      </c>
    </row>
    <row r="123" spans="1:11" ht="19.5" customHeight="1" x14ac:dyDescent="0.25">
      <c r="A123" s="24"/>
      <c r="B123" s="57" t="s">
        <v>65</v>
      </c>
      <c r="C123" s="33" t="s">
        <v>9</v>
      </c>
      <c r="D123" s="37">
        <v>1</v>
      </c>
      <c r="E123" s="37">
        <v>0</v>
      </c>
      <c r="F123" s="7">
        <f t="shared" si="4"/>
        <v>0</v>
      </c>
      <c r="G123" s="37">
        <v>0</v>
      </c>
      <c r="H123" s="7">
        <f t="shared" si="5"/>
        <v>0</v>
      </c>
      <c r="I123" s="37">
        <v>0</v>
      </c>
      <c r="J123" s="7">
        <f t="shared" si="6"/>
        <v>0</v>
      </c>
      <c r="K123" s="7">
        <f t="shared" si="7"/>
        <v>0</v>
      </c>
    </row>
    <row r="124" spans="1:11" ht="19.5" customHeight="1" x14ac:dyDescent="0.25">
      <c r="A124" s="24"/>
      <c r="B124" s="57" t="s">
        <v>66</v>
      </c>
      <c r="C124" s="33" t="s">
        <v>55</v>
      </c>
      <c r="D124" s="37">
        <v>16</v>
      </c>
      <c r="E124" s="37">
        <v>0</v>
      </c>
      <c r="F124" s="7">
        <f t="shared" si="4"/>
        <v>0</v>
      </c>
      <c r="G124" s="37">
        <v>0</v>
      </c>
      <c r="H124" s="7">
        <f t="shared" si="5"/>
        <v>0</v>
      </c>
      <c r="I124" s="37">
        <v>0</v>
      </c>
      <c r="J124" s="7">
        <f t="shared" si="6"/>
        <v>0</v>
      </c>
      <c r="K124" s="7">
        <f t="shared" si="7"/>
        <v>0</v>
      </c>
    </row>
    <row r="125" spans="1:11" ht="18.75" customHeight="1" x14ac:dyDescent="0.25">
      <c r="A125" s="24"/>
      <c r="B125" s="57" t="s">
        <v>102</v>
      </c>
      <c r="C125" s="33" t="s">
        <v>55</v>
      </c>
      <c r="D125" s="37">
        <v>100</v>
      </c>
      <c r="E125" s="37">
        <v>0</v>
      </c>
      <c r="F125" s="7">
        <f t="shared" si="4"/>
        <v>0</v>
      </c>
      <c r="G125" s="37"/>
      <c r="H125" s="7">
        <f t="shared" si="5"/>
        <v>0</v>
      </c>
      <c r="I125" s="37"/>
      <c r="J125" s="7">
        <f t="shared" si="6"/>
        <v>0</v>
      </c>
      <c r="K125" s="7">
        <f t="shared" si="7"/>
        <v>0</v>
      </c>
    </row>
    <row r="126" spans="1:11" ht="19.5" customHeight="1" x14ac:dyDescent="0.25">
      <c r="A126" s="24"/>
      <c r="B126" s="57" t="s">
        <v>101</v>
      </c>
      <c r="C126" s="33" t="s">
        <v>55</v>
      </c>
      <c r="D126" s="37">
        <v>75</v>
      </c>
      <c r="E126" s="37">
        <v>0</v>
      </c>
      <c r="F126" s="7">
        <f t="shared" si="4"/>
        <v>0</v>
      </c>
      <c r="G126" s="37">
        <v>0</v>
      </c>
      <c r="H126" s="7">
        <f t="shared" si="5"/>
        <v>0</v>
      </c>
      <c r="I126" s="37">
        <v>0</v>
      </c>
      <c r="J126" s="7">
        <f t="shared" si="6"/>
        <v>0</v>
      </c>
      <c r="K126" s="7">
        <f t="shared" si="7"/>
        <v>0</v>
      </c>
    </row>
    <row r="127" spans="1:11" ht="30" customHeight="1" x14ac:dyDescent="0.25">
      <c r="A127" s="24"/>
      <c r="B127" s="57" t="s">
        <v>169</v>
      </c>
      <c r="C127" s="38" t="s">
        <v>10</v>
      </c>
      <c r="D127" s="37">
        <v>30</v>
      </c>
      <c r="E127" s="37">
        <v>0</v>
      </c>
      <c r="F127" s="7">
        <f t="shared" si="4"/>
        <v>0</v>
      </c>
      <c r="G127" s="37">
        <v>0</v>
      </c>
      <c r="H127" s="7">
        <f t="shared" si="5"/>
        <v>0</v>
      </c>
      <c r="I127" s="37">
        <v>0</v>
      </c>
      <c r="J127" s="7">
        <f t="shared" si="6"/>
        <v>0</v>
      </c>
      <c r="K127" s="7">
        <f t="shared" si="7"/>
        <v>0</v>
      </c>
    </row>
    <row r="128" spans="1:11" ht="30" customHeight="1" x14ac:dyDescent="0.25">
      <c r="A128" s="24"/>
      <c r="B128" s="57" t="s">
        <v>103</v>
      </c>
      <c r="C128" s="33" t="s">
        <v>55</v>
      </c>
      <c r="D128" s="37">
        <v>8</v>
      </c>
      <c r="E128" s="37">
        <v>0</v>
      </c>
      <c r="F128" s="7">
        <f t="shared" si="4"/>
        <v>0</v>
      </c>
      <c r="G128" s="37">
        <v>0</v>
      </c>
      <c r="H128" s="7">
        <f t="shared" si="5"/>
        <v>0</v>
      </c>
      <c r="I128" s="37">
        <v>0</v>
      </c>
      <c r="J128" s="7">
        <f t="shared" si="6"/>
        <v>0</v>
      </c>
      <c r="K128" s="7">
        <f t="shared" si="7"/>
        <v>0</v>
      </c>
    </row>
    <row r="129" spans="1:11" ht="19.5" customHeight="1" x14ac:dyDescent="0.25">
      <c r="A129" s="24"/>
      <c r="B129" s="56" t="s">
        <v>36</v>
      </c>
      <c r="C129" s="33" t="s">
        <v>12</v>
      </c>
      <c r="D129" s="37">
        <v>1</v>
      </c>
      <c r="E129" s="37">
        <v>0</v>
      </c>
      <c r="F129" s="7">
        <f t="shared" si="4"/>
        <v>0</v>
      </c>
      <c r="G129" s="37"/>
      <c r="H129" s="7">
        <f t="shared" si="5"/>
        <v>0</v>
      </c>
      <c r="I129" s="37"/>
      <c r="J129" s="7">
        <f t="shared" si="6"/>
        <v>0</v>
      </c>
      <c r="K129" s="7">
        <f t="shared" si="7"/>
        <v>0</v>
      </c>
    </row>
    <row r="130" spans="1:11" ht="19.5" customHeight="1" x14ac:dyDescent="0.25">
      <c r="A130" s="25">
        <v>16</v>
      </c>
      <c r="B130" s="61" t="s">
        <v>39</v>
      </c>
      <c r="C130" s="33"/>
      <c r="D130" s="37"/>
      <c r="E130" s="37"/>
      <c r="F130" s="7">
        <f t="shared" si="4"/>
        <v>0</v>
      </c>
      <c r="G130" s="37"/>
      <c r="H130" s="7">
        <f t="shared" si="5"/>
        <v>0</v>
      </c>
      <c r="I130" s="37"/>
      <c r="J130" s="7">
        <f t="shared" si="6"/>
        <v>0</v>
      </c>
      <c r="K130" s="7">
        <f t="shared" si="7"/>
        <v>0</v>
      </c>
    </row>
    <row r="131" spans="1:11" ht="50.25" customHeight="1" x14ac:dyDescent="0.25">
      <c r="A131" s="25"/>
      <c r="B131" s="58" t="s">
        <v>67</v>
      </c>
      <c r="C131" s="33" t="s">
        <v>10</v>
      </c>
      <c r="D131" s="37">
        <v>220</v>
      </c>
      <c r="E131" s="37">
        <v>0</v>
      </c>
      <c r="F131" s="7">
        <f t="shared" si="4"/>
        <v>0</v>
      </c>
      <c r="G131" s="37">
        <v>0</v>
      </c>
      <c r="H131" s="7">
        <f t="shared" si="5"/>
        <v>0</v>
      </c>
      <c r="I131" s="29">
        <v>0</v>
      </c>
      <c r="J131" s="7">
        <f t="shared" si="6"/>
        <v>0</v>
      </c>
      <c r="K131" s="7">
        <f t="shared" si="7"/>
        <v>0</v>
      </c>
    </row>
    <row r="132" spans="1:11" ht="60" customHeight="1" x14ac:dyDescent="0.25">
      <c r="A132" s="25"/>
      <c r="B132" s="58" t="s">
        <v>68</v>
      </c>
      <c r="C132" s="33" t="s">
        <v>9</v>
      </c>
      <c r="D132" s="37">
        <v>3</v>
      </c>
      <c r="E132" s="37">
        <v>0</v>
      </c>
      <c r="F132" s="7">
        <f t="shared" si="4"/>
        <v>0</v>
      </c>
      <c r="G132" s="37">
        <v>0</v>
      </c>
      <c r="H132" s="7">
        <f t="shared" si="5"/>
        <v>0</v>
      </c>
      <c r="I132" s="29">
        <v>0</v>
      </c>
      <c r="J132" s="7">
        <f t="shared" si="6"/>
        <v>0</v>
      </c>
      <c r="K132" s="7">
        <f t="shared" si="7"/>
        <v>0</v>
      </c>
    </row>
    <row r="133" spans="1:11" ht="19.5" customHeight="1" x14ac:dyDescent="0.25">
      <c r="A133" s="25"/>
      <c r="B133" s="58" t="s">
        <v>69</v>
      </c>
      <c r="C133" s="33" t="s">
        <v>30</v>
      </c>
      <c r="D133" s="37">
        <v>50</v>
      </c>
      <c r="E133" s="37">
        <v>0</v>
      </c>
      <c r="F133" s="7">
        <f t="shared" si="4"/>
        <v>0</v>
      </c>
      <c r="G133" s="37">
        <v>0</v>
      </c>
      <c r="H133" s="7">
        <f t="shared" si="5"/>
        <v>0</v>
      </c>
      <c r="I133" s="29"/>
      <c r="J133" s="7">
        <f t="shared" si="6"/>
        <v>0</v>
      </c>
      <c r="K133" s="7">
        <f t="shared" si="7"/>
        <v>0</v>
      </c>
    </row>
    <row r="134" spans="1:11" ht="19.5" customHeight="1" x14ac:dyDescent="0.25">
      <c r="A134" s="25"/>
      <c r="B134" s="58" t="s">
        <v>125</v>
      </c>
      <c r="C134" s="33" t="s">
        <v>30</v>
      </c>
      <c r="D134" s="37">
        <v>50</v>
      </c>
      <c r="E134" s="37">
        <v>0</v>
      </c>
      <c r="F134" s="7">
        <f t="shared" si="4"/>
        <v>0</v>
      </c>
      <c r="G134" s="37">
        <v>0</v>
      </c>
      <c r="H134" s="7">
        <f t="shared" si="5"/>
        <v>0</v>
      </c>
      <c r="I134" s="33"/>
      <c r="J134" s="7">
        <f t="shared" si="6"/>
        <v>0</v>
      </c>
      <c r="K134" s="7">
        <f t="shared" si="7"/>
        <v>0</v>
      </c>
    </row>
    <row r="135" spans="1:11" ht="19.5" customHeight="1" x14ac:dyDescent="0.25">
      <c r="A135" s="25"/>
      <c r="B135" s="58" t="s">
        <v>124</v>
      </c>
      <c r="C135" s="33" t="s">
        <v>10</v>
      </c>
      <c r="D135" s="37">
        <v>10</v>
      </c>
      <c r="E135" s="37">
        <v>0</v>
      </c>
      <c r="F135" s="7">
        <f t="shared" si="4"/>
        <v>0</v>
      </c>
      <c r="G135" s="37">
        <v>0</v>
      </c>
      <c r="H135" s="7">
        <f t="shared" si="5"/>
        <v>0</v>
      </c>
      <c r="I135" s="33"/>
      <c r="J135" s="7">
        <f t="shared" si="6"/>
        <v>0</v>
      </c>
      <c r="K135" s="7">
        <f t="shared" si="7"/>
        <v>0</v>
      </c>
    </row>
    <row r="136" spans="1:11" ht="19.5" customHeight="1" x14ac:dyDescent="0.25">
      <c r="A136" s="25">
        <v>17</v>
      </c>
      <c r="B136" s="59" t="s">
        <v>37</v>
      </c>
      <c r="C136" s="33"/>
      <c r="D136" s="29"/>
      <c r="E136" s="29"/>
      <c r="F136" s="7">
        <f t="shared" si="4"/>
        <v>0</v>
      </c>
      <c r="G136" s="29"/>
      <c r="H136" s="7">
        <f t="shared" si="5"/>
        <v>0</v>
      </c>
      <c r="I136" s="29"/>
      <c r="J136" s="7">
        <f t="shared" si="6"/>
        <v>0</v>
      </c>
      <c r="K136" s="7">
        <f t="shared" si="7"/>
        <v>0</v>
      </c>
    </row>
    <row r="137" spans="1:11" ht="23.25" customHeight="1" x14ac:dyDescent="0.25">
      <c r="A137" s="25"/>
      <c r="B137" s="57" t="s">
        <v>133</v>
      </c>
      <c r="C137" s="33" t="s">
        <v>9</v>
      </c>
      <c r="D137" s="29">
        <v>7</v>
      </c>
      <c r="E137" s="29"/>
      <c r="F137" s="7">
        <f t="shared" ref="F137:F171" si="8">E137*D137</f>
        <v>0</v>
      </c>
      <c r="G137" s="29">
        <v>0</v>
      </c>
      <c r="H137" s="7">
        <f t="shared" ref="H137:H171" si="9">G137*D137</f>
        <v>0</v>
      </c>
      <c r="I137" s="29">
        <v>0</v>
      </c>
      <c r="J137" s="7">
        <f t="shared" ref="J137:J171" si="10">I137*D137</f>
        <v>0</v>
      </c>
      <c r="K137" s="7">
        <f t="shared" ref="K137:K171" si="11">J137+H137+F137</f>
        <v>0</v>
      </c>
    </row>
    <row r="138" spans="1:11" ht="29.25" customHeight="1" x14ac:dyDescent="0.3">
      <c r="A138" s="25"/>
      <c r="B138" s="60" t="s">
        <v>134</v>
      </c>
      <c r="C138" s="33" t="s">
        <v>9</v>
      </c>
      <c r="D138" s="37">
        <v>3</v>
      </c>
      <c r="E138" s="37">
        <v>0</v>
      </c>
      <c r="F138" s="7">
        <f t="shared" si="8"/>
        <v>0</v>
      </c>
      <c r="G138" s="29">
        <v>0</v>
      </c>
      <c r="H138" s="7">
        <f t="shared" si="9"/>
        <v>0</v>
      </c>
      <c r="I138" s="37">
        <v>0</v>
      </c>
      <c r="J138" s="7">
        <f t="shared" si="10"/>
        <v>0</v>
      </c>
      <c r="K138" s="7">
        <f t="shared" si="11"/>
        <v>0</v>
      </c>
    </row>
    <row r="139" spans="1:11" ht="19.5" customHeight="1" x14ac:dyDescent="0.3">
      <c r="A139" s="24">
        <v>18</v>
      </c>
      <c r="B139" s="35" t="s">
        <v>83</v>
      </c>
      <c r="C139" s="40"/>
      <c r="D139" s="41"/>
      <c r="E139" s="40"/>
      <c r="F139" s="7">
        <f t="shared" si="8"/>
        <v>0</v>
      </c>
      <c r="G139" s="41"/>
      <c r="H139" s="7">
        <f t="shared" si="9"/>
        <v>0</v>
      </c>
      <c r="I139" s="41"/>
      <c r="J139" s="7">
        <f t="shared" si="10"/>
        <v>0</v>
      </c>
      <c r="K139" s="7">
        <f t="shared" si="11"/>
        <v>0</v>
      </c>
    </row>
    <row r="140" spans="1:11" ht="21.75" customHeight="1" x14ac:dyDescent="0.25">
      <c r="A140" s="26"/>
      <c r="B140" s="39" t="s">
        <v>160</v>
      </c>
      <c r="C140" s="42" t="s">
        <v>9</v>
      </c>
      <c r="D140" s="43">
        <v>1</v>
      </c>
      <c r="E140" s="42">
        <v>0</v>
      </c>
      <c r="F140" s="7">
        <f t="shared" si="8"/>
        <v>0</v>
      </c>
      <c r="G140" s="43">
        <v>0</v>
      </c>
      <c r="H140" s="7">
        <f t="shared" si="9"/>
        <v>0</v>
      </c>
      <c r="I140" s="43">
        <v>0</v>
      </c>
      <c r="J140" s="7">
        <f t="shared" si="10"/>
        <v>0</v>
      </c>
      <c r="K140" s="7">
        <f t="shared" si="11"/>
        <v>0</v>
      </c>
    </row>
    <row r="141" spans="1:11" ht="21.75" customHeight="1" x14ac:dyDescent="0.25">
      <c r="A141" s="26"/>
      <c r="B141" s="39" t="s">
        <v>176</v>
      </c>
      <c r="C141" s="42" t="s">
        <v>9</v>
      </c>
      <c r="D141" s="43">
        <v>1</v>
      </c>
      <c r="E141" s="42">
        <v>0</v>
      </c>
      <c r="F141" s="7">
        <f t="shared" si="8"/>
        <v>0</v>
      </c>
      <c r="G141" s="43">
        <v>0</v>
      </c>
      <c r="H141" s="7">
        <f t="shared" si="9"/>
        <v>0</v>
      </c>
      <c r="I141" s="43">
        <v>0</v>
      </c>
      <c r="J141" s="7">
        <f t="shared" si="10"/>
        <v>0</v>
      </c>
      <c r="K141" s="7">
        <f t="shared" si="11"/>
        <v>0</v>
      </c>
    </row>
    <row r="142" spans="1:11" ht="39.75" customHeight="1" x14ac:dyDescent="0.25">
      <c r="A142" s="26"/>
      <c r="B142" s="39" t="s">
        <v>161</v>
      </c>
      <c r="C142" s="42" t="s">
        <v>9</v>
      </c>
      <c r="D142" s="43">
        <v>2</v>
      </c>
      <c r="E142" s="42">
        <v>0</v>
      </c>
      <c r="F142" s="7">
        <f t="shared" si="8"/>
        <v>0</v>
      </c>
      <c r="G142" s="43">
        <v>0</v>
      </c>
      <c r="H142" s="7">
        <f t="shared" si="9"/>
        <v>0</v>
      </c>
      <c r="I142" s="43">
        <v>0</v>
      </c>
      <c r="J142" s="7">
        <f t="shared" si="10"/>
        <v>0</v>
      </c>
      <c r="K142" s="7">
        <f t="shared" si="11"/>
        <v>0</v>
      </c>
    </row>
    <row r="143" spans="1:11" ht="36" customHeight="1" x14ac:dyDescent="0.25">
      <c r="A143" s="24"/>
      <c r="B143" s="22" t="s">
        <v>70</v>
      </c>
      <c r="C143" s="33" t="s">
        <v>9</v>
      </c>
      <c r="D143" s="29">
        <v>3</v>
      </c>
      <c r="E143" s="42">
        <v>0</v>
      </c>
      <c r="F143" s="7">
        <f t="shared" si="8"/>
        <v>0</v>
      </c>
      <c r="G143" s="43">
        <v>0</v>
      </c>
      <c r="H143" s="7">
        <f t="shared" si="9"/>
        <v>0</v>
      </c>
      <c r="I143" s="43">
        <v>0</v>
      </c>
      <c r="J143" s="7">
        <f t="shared" si="10"/>
        <v>0</v>
      </c>
      <c r="K143" s="7">
        <f t="shared" si="11"/>
        <v>0</v>
      </c>
    </row>
    <row r="144" spans="1:11" ht="20.25" customHeight="1" x14ac:dyDescent="0.25">
      <c r="A144" s="24"/>
      <c r="B144" s="22" t="s">
        <v>104</v>
      </c>
      <c r="C144" s="33" t="s">
        <v>10</v>
      </c>
      <c r="D144" s="29">
        <v>30</v>
      </c>
      <c r="E144" s="42">
        <v>0</v>
      </c>
      <c r="F144" s="7">
        <f t="shared" si="8"/>
        <v>0</v>
      </c>
      <c r="G144" s="43">
        <v>0</v>
      </c>
      <c r="H144" s="7">
        <f t="shared" si="9"/>
        <v>0</v>
      </c>
      <c r="I144" s="43">
        <v>0</v>
      </c>
      <c r="J144" s="7">
        <f t="shared" si="10"/>
        <v>0</v>
      </c>
      <c r="K144" s="7">
        <f t="shared" si="11"/>
        <v>0</v>
      </c>
    </row>
    <row r="145" spans="1:11" ht="20.25" customHeight="1" x14ac:dyDescent="0.25">
      <c r="A145" s="24"/>
      <c r="B145" s="22" t="s">
        <v>105</v>
      </c>
      <c r="C145" s="33" t="s">
        <v>10</v>
      </c>
      <c r="D145" s="29">
        <v>35</v>
      </c>
      <c r="E145" s="42">
        <v>0</v>
      </c>
      <c r="F145" s="7">
        <f t="shared" si="8"/>
        <v>0</v>
      </c>
      <c r="G145" s="43">
        <v>0</v>
      </c>
      <c r="H145" s="7">
        <f t="shared" si="9"/>
        <v>0</v>
      </c>
      <c r="I145" s="43">
        <v>0</v>
      </c>
      <c r="J145" s="7">
        <f t="shared" si="10"/>
        <v>0</v>
      </c>
      <c r="K145" s="7">
        <f t="shared" si="11"/>
        <v>0</v>
      </c>
    </row>
    <row r="146" spans="1:11" ht="29.25" customHeight="1" x14ac:dyDescent="0.25">
      <c r="A146" s="24"/>
      <c r="B146" s="22" t="s">
        <v>71</v>
      </c>
      <c r="C146" s="33" t="s">
        <v>12</v>
      </c>
      <c r="D146" s="29">
        <v>1</v>
      </c>
      <c r="E146" s="42">
        <v>0</v>
      </c>
      <c r="F146" s="7">
        <f t="shared" si="8"/>
        <v>0</v>
      </c>
      <c r="G146" s="29"/>
      <c r="H146" s="7">
        <f t="shared" si="9"/>
        <v>0</v>
      </c>
      <c r="I146" s="43">
        <v>0</v>
      </c>
      <c r="J146" s="7">
        <f t="shared" si="10"/>
        <v>0</v>
      </c>
      <c r="K146" s="7">
        <f t="shared" si="11"/>
        <v>0</v>
      </c>
    </row>
    <row r="147" spans="1:11" ht="20.25" customHeight="1" x14ac:dyDescent="0.25">
      <c r="A147" s="24"/>
      <c r="B147" s="22" t="s">
        <v>72</v>
      </c>
      <c r="C147" s="33" t="s">
        <v>10</v>
      </c>
      <c r="D147" s="29">
        <v>12</v>
      </c>
      <c r="E147" s="42">
        <v>0</v>
      </c>
      <c r="F147" s="7">
        <f t="shared" si="8"/>
        <v>0</v>
      </c>
      <c r="G147" s="29">
        <v>0</v>
      </c>
      <c r="H147" s="7">
        <f t="shared" si="9"/>
        <v>0</v>
      </c>
      <c r="I147" s="43">
        <v>0</v>
      </c>
      <c r="J147" s="7">
        <f t="shared" si="10"/>
        <v>0</v>
      </c>
      <c r="K147" s="7">
        <f t="shared" si="11"/>
        <v>0</v>
      </c>
    </row>
    <row r="148" spans="1:11" ht="20.25" customHeight="1" x14ac:dyDescent="0.25">
      <c r="A148" s="24"/>
      <c r="B148" s="22" t="s">
        <v>162</v>
      </c>
      <c r="C148" s="33" t="s">
        <v>10</v>
      </c>
      <c r="D148" s="29">
        <v>3</v>
      </c>
      <c r="E148" s="42">
        <v>0</v>
      </c>
      <c r="F148" s="7">
        <f t="shared" si="8"/>
        <v>0</v>
      </c>
      <c r="G148" s="29">
        <v>0</v>
      </c>
      <c r="H148" s="7">
        <f t="shared" si="9"/>
        <v>0</v>
      </c>
      <c r="I148" s="43">
        <v>0</v>
      </c>
      <c r="J148" s="7">
        <f t="shared" si="10"/>
        <v>0</v>
      </c>
      <c r="K148" s="7">
        <f t="shared" si="11"/>
        <v>0</v>
      </c>
    </row>
    <row r="149" spans="1:11" ht="29.25" customHeight="1" x14ac:dyDescent="0.25">
      <c r="A149" s="24"/>
      <c r="B149" s="22" t="s">
        <v>73</v>
      </c>
      <c r="C149" s="33" t="s">
        <v>12</v>
      </c>
      <c r="D149" s="29">
        <v>1</v>
      </c>
      <c r="E149" s="42">
        <v>0</v>
      </c>
      <c r="F149" s="7">
        <f t="shared" si="8"/>
        <v>0</v>
      </c>
      <c r="G149" s="29"/>
      <c r="H149" s="7">
        <f t="shared" si="9"/>
        <v>0</v>
      </c>
      <c r="I149" s="43">
        <v>0</v>
      </c>
      <c r="J149" s="7">
        <f t="shared" si="10"/>
        <v>0</v>
      </c>
      <c r="K149" s="7">
        <f t="shared" si="11"/>
        <v>0</v>
      </c>
    </row>
    <row r="150" spans="1:11" ht="17.25" customHeight="1" x14ac:dyDescent="0.25">
      <c r="A150" s="24"/>
      <c r="B150" s="22" t="s">
        <v>106</v>
      </c>
      <c r="C150" s="33" t="s">
        <v>10</v>
      </c>
      <c r="D150" s="29">
        <v>20</v>
      </c>
      <c r="E150" s="42">
        <v>0</v>
      </c>
      <c r="F150" s="7">
        <f t="shared" si="8"/>
        <v>0</v>
      </c>
      <c r="G150" s="29">
        <v>0</v>
      </c>
      <c r="H150" s="7">
        <f t="shared" si="9"/>
        <v>0</v>
      </c>
      <c r="I150" s="43">
        <v>0</v>
      </c>
      <c r="J150" s="7">
        <f t="shared" si="10"/>
        <v>0</v>
      </c>
      <c r="K150" s="7">
        <f t="shared" si="11"/>
        <v>0</v>
      </c>
    </row>
    <row r="151" spans="1:11" ht="17.25" customHeight="1" x14ac:dyDescent="0.25">
      <c r="A151" s="24"/>
      <c r="B151" s="22" t="s">
        <v>177</v>
      </c>
      <c r="C151" s="33" t="s">
        <v>9</v>
      </c>
      <c r="D151" s="29">
        <v>8</v>
      </c>
      <c r="E151" s="33"/>
      <c r="F151" s="7">
        <f t="shared" si="8"/>
        <v>0</v>
      </c>
      <c r="G151" s="29">
        <v>0</v>
      </c>
      <c r="H151" s="7">
        <f t="shared" si="9"/>
        <v>0</v>
      </c>
      <c r="I151" s="29"/>
      <c r="J151" s="7">
        <f t="shared" si="10"/>
        <v>0</v>
      </c>
      <c r="K151" s="7">
        <f t="shared" si="11"/>
        <v>0</v>
      </c>
    </row>
    <row r="152" spans="1:11" ht="17.25" customHeight="1" x14ac:dyDescent="0.25">
      <c r="A152" s="24"/>
      <c r="B152" s="22" t="s">
        <v>178</v>
      </c>
      <c r="C152" s="33" t="s">
        <v>9</v>
      </c>
      <c r="D152" s="29">
        <v>1</v>
      </c>
      <c r="E152" s="33"/>
      <c r="F152" s="7">
        <f t="shared" si="8"/>
        <v>0</v>
      </c>
      <c r="G152" s="29">
        <v>0</v>
      </c>
      <c r="H152" s="7">
        <f t="shared" si="9"/>
        <v>0</v>
      </c>
      <c r="I152" s="29"/>
      <c r="J152" s="7">
        <f t="shared" si="10"/>
        <v>0</v>
      </c>
      <c r="K152" s="7">
        <f t="shared" si="11"/>
        <v>0</v>
      </c>
    </row>
    <row r="153" spans="1:11" ht="19.5" customHeight="1" x14ac:dyDescent="0.3">
      <c r="A153" s="24">
        <v>19</v>
      </c>
      <c r="B153" s="32" t="s">
        <v>74</v>
      </c>
      <c r="C153" s="40"/>
      <c r="D153" s="41"/>
      <c r="E153" s="40"/>
      <c r="F153" s="7">
        <f t="shared" si="8"/>
        <v>0</v>
      </c>
      <c r="G153" s="41"/>
      <c r="H153" s="7">
        <f t="shared" si="9"/>
        <v>0</v>
      </c>
      <c r="I153" s="41"/>
      <c r="J153" s="7">
        <f t="shared" si="10"/>
        <v>0</v>
      </c>
      <c r="K153" s="7">
        <f t="shared" si="11"/>
        <v>0</v>
      </c>
    </row>
    <row r="154" spans="1:11" ht="19.5" customHeight="1" x14ac:dyDescent="0.25">
      <c r="A154" s="24"/>
      <c r="B154" s="22" t="s">
        <v>111</v>
      </c>
      <c r="C154" s="33" t="s">
        <v>9</v>
      </c>
      <c r="D154" s="29">
        <v>5</v>
      </c>
      <c r="E154" s="33">
        <v>0</v>
      </c>
      <c r="F154" s="7">
        <f t="shared" si="8"/>
        <v>0</v>
      </c>
      <c r="G154" s="29">
        <v>0</v>
      </c>
      <c r="H154" s="7">
        <f t="shared" si="9"/>
        <v>0</v>
      </c>
      <c r="I154" s="29">
        <v>0</v>
      </c>
      <c r="J154" s="7">
        <f t="shared" si="10"/>
        <v>0</v>
      </c>
      <c r="K154" s="7">
        <f t="shared" si="11"/>
        <v>0</v>
      </c>
    </row>
    <row r="155" spans="1:11" ht="33" customHeight="1" x14ac:dyDescent="0.25">
      <c r="A155" s="24"/>
      <c r="B155" s="22" t="s">
        <v>75</v>
      </c>
      <c r="C155" s="33" t="s">
        <v>8</v>
      </c>
      <c r="D155" s="29">
        <v>5</v>
      </c>
      <c r="E155" s="33">
        <v>0</v>
      </c>
      <c r="F155" s="7">
        <f t="shared" si="8"/>
        <v>0</v>
      </c>
      <c r="G155" s="29">
        <v>0</v>
      </c>
      <c r="H155" s="7">
        <f t="shared" si="9"/>
        <v>0</v>
      </c>
      <c r="I155" s="29">
        <v>0</v>
      </c>
      <c r="J155" s="7">
        <f t="shared" si="10"/>
        <v>0</v>
      </c>
      <c r="K155" s="7">
        <f t="shared" si="11"/>
        <v>0</v>
      </c>
    </row>
    <row r="156" spans="1:11" ht="33" customHeight="1" x14ac:dyDescent="0.25">
      <c r="A156" s="24"/>
      <c r="B156" s="22" t="s">
        <v>76</v>
      </c>
      <c r="C156" s="33" t="s">
        <v>12</v>
      </c>
      <c r="D156" s="29">
        <v>1</v>
      </c>
      <c r="E156" s="33">
        <v>0</v>
      </c>
      <c r="F156" s="7">
        <f t="shared" si="8"/>
        <v>0</v>
      </c>
      <c r="G156" s="29">
        <v>0</v>
      </c>
      <c r="H156" s="7">
        <f t="shared" si="9"/>
        <v>0</v>
      </c>
      <c r="I156" s="29">
        <v>0</v>
      </c>
      <c r="J156" s="7">
        <f t="shared" si="10"/>
        <v>0</v>
      </c>
      <c r="K156" s="7">
        <f t="shared" si="11"/>
        <v>0</v>
      </c>
    </row>
    <row r="157" spans="1:11" ht="19.5" customHeight="1" x14ac:dyDescent="0.25">
      <c r="A157" s="24"/>
      <c r="B157" s="31" t="s">
        <v>163</v>
      </c>
      <c r="C157" s="33" t="s">
        <v>9</v>
      </c>
      <c r="D157" s="33">
        <v>2</v>
      </c>
      <c r="E157" s="33">
        <v>0</v>
      </c>
      <c r="F157" s="7">
        <f t="shared" si="8"/>
        <v>0</v>
      </c>
      <c r="G157" s="29">
        <v>0</v>
      </c>
      <c r="H157" s="7">
        <f t="shared" si="9"/>
        <v>0</v>
      </c>
      <c r="I157" s="29">
        <v>0</v>
      </c>
      <c r="J157" s="7">
        <f t="shared" si="10"/>
        <v>0</v>
      </c>
      <c r="K157" s="7">
        <f t="shared" si="11"/>
        <v>0</v>
      </c>
    </row>
    <row r="158" spans="1:11" ht="19.5" customHeight="1" x14ac:dyDescent="0.25">
      <c r="A158" s="24"/>
      <c r="B158" s="31" t="s">
        <v>107</v>
      </c>
      <c r="C158" s="33" t="s">
        <v>9</v>
      </c>
      <c r="D158" s="33">
        <v>5</v>
      </c>
      <c r="E158" s="33">
        <v>0</v>
      </c>
      <c r="F158" s="7">
        <f t="shared" si="8"/>
        <v>0</v>
      </c>
      <c r="G158" s="29">
        <v>0</v>
      </c>
      <c r="H158" s="7">
        <f t="shared" si="9"/>
        <v>0</v>
      </c>
      <c r="I158" s="29">
        <v>0</v>
      </c>
      <c r="J158" s="7">
        <f t="shared" si="10"/>
        <v>0</v>
      </c>
      <c r="K158" s="7">
        <f t="shared" si="11"/>
        <v>0</v>
      </c>
    </row>
    <row r="159" spans="1:11" ht="19.5" customHeight="1" x14ac:dyDescent="0.25">
      <c r="A159" s="24"/>
      <c r="B159" s="31" t="s">
        <v>108</v>
      </c>
      <c r="C159" s="33" t="s">
        <v>10</v>
      </c>
      <c r="D159" s="33">
        <v>10</v>
      </c>
      <c r="E159" s="33">
        <v>0</v>
      </c>
      <c r="F159" s="7">
        <f t="shared" si="8"/>
        <v>0</v>
      </c>
      <c r="G159" s="29">
        <v>0</v>
      </c>
      <c r="H159" s="7">
        <f t="shared" si="9"/>
        <v>0</v>
      </c>
      <c r="I159" s="29">
        <v>0</v>
      </c>
      <c r="J159" s="7">
        <f t="shared" si="10"/>
        <v>0</v>
      </c>
      <c r="K159" s="7">
        <f t="shared" si="11"/>
        <v>0</v>
      </c>
    </row>
    <row r="160" spans="1:11" ht="27.75" customHeight="1" x14ac:dyDescent="0.25">
      <c r="A160" s="24">
        <v>20</v>
      </c>
      <c r="B160" s="27" t="s">
        <v>112</v>
      </c>
      <c r="C160" s="9" t="s">
        <v>8</v>
      </c>
      <c r="D160" s="7">
        <v>40</v>
      </c>
      <c r="E160" s="7"/>
      <c r="F160" s="7">
        <f t="shared" si="8"/>
        <v>0</v>
      </c>
      <c r="G160" s="29">
        <v>0</v>
      </c>
      <c r="H160" s="7">
        <f t="shared" si="9"/>
        <v>0</v>
      </c>
      <c r="I160" s="7"/>
      <c r="J160" s="7">
        <f t="shared" si="10"/>
        <v>0</v>
      </c>
      <c r="K160" s="7">
        <f t="shared" si="11"/>
        <v>0</v>
      </c>
    </row>
    <row r="161" spans="1:11" ht="19.5" customHeight="1" x14ac:dyDescent="0.25">
      <c r="A161" s="24"/>
      <c r="B161" s="11" t="s">
        <v>123</v>
      </c>
      <c r="C161" s="9" t="s">
        <v>8</v>
      </c>
      <c r="D161" s="7">
        <v>12</v>
      </c>
      <c r="E161" s="7">
        <v>0</v>
      </c>
      <c r="F161" s="7">
        <f t="shared" si="8"/>
        <v>0</v>
      </c>
      <c r="G161" s="7"/>
      <c r="H161" s="7">
        <f t="shared" si="9"/>
        <v>0</v>
      </c>
      <c r="I161" s="7">
        <v>0</v>
      </c>
      <c r="J161" s="7">
        <f t="shared" si="10"/>
        <v>0</v>
      </c>
      <c r="K161" s="7">
        <f t="shared" si="11"/>
        <v>0</v>
      </c>
    </row>
    <row r="162" spans="1:11" ht="19.5" customHeight="1" x14ac:dyDescent="0.25">
      <c r="A162" s="24"/>
      <c r="B162" s="11" t="s">
        <v>113</v>
      </c>
      <c r="C162" s="9" t="s">
        <v>8</v>
      </c>
      <c r="D162" s="7">
        <v>38</v>
      </c>
      <c r="E162" s="7">
        <v>0</v>
      </c>
      <c r="F162" s="7">
        <f t="shared" si="8"/>
        <v>0</v>
      </c>
      <c r="G162" s="7"/>
      <c r="H162" s="7">
        <f t="shared" si="9"/>
        <v>0</v>
      </c>
      <c r="I162" s="7">
        <v>0</v>
      </c>
      <c r="J162" s="7">
        <f t="shared" si="10"/>
        <v>0</v>
      </c>
      <c r="K162" s="7">
        <f t="shared" si="11"/>
        <v>0</v>
      </c>
    </row>
    <row r="163" spans="1:11" ht="19.5" customHeight="1" x14ac:dyDescent="0.25">
      <c r="A163" s="24"/>
      <c r="B163" s="11" t="s">
        <v>114</v>
      </c>
      <c r="C163" s="9" t="s">
        <v>8</v>
      </c>
      <c r="D163" s="7">
        <v>48</v>
      </c>
      <c r="E163" s="7">
        <v>0</v>
      </c>
      <c r="F163" s="7">
        <f t="shared" si="8"/>
        <v>0</v>
      </c>
      <c r="G163" s="7"/>
      <c r="H163" s="7">
        <f t="shared" si="9"/>
        <v>0</v>
      </c>
      <c r="I163" s="7">
        <v>0</v>
      </c>
      <c r="J163" s="7">
        <f t="shared" si="10"/>
        <v>0</v>
      </c>
      <c r="K163" s="7">
        <f t="shared" si="11"/>
        <v>0</v>
      </c>
    </row>
    <row r="164" spans="1:11" ht="19.5" customHeight="1" x14ac:dyDescent="0.25">
      <c r="A164" s="24"/>
      <c r="B164" s="51" t="s">
        <v>115</v>
      </c>
      <c r="C164" s="52" t="s">
        <v>8</v>
      </c>
      <c r="D164" s="53">
        <v>14</v>
      </c>
      <c r="E164" s="7">
        <v>0</v>
      </c>
      <c r="F164" s="7">
        <f t="shared" si="8"/>
        <v>0</v>
      </c>
      <c r="G164" s="53"/>
      <c r="H164" s="7">
        <f t="shared" si="9"/>
        <v>0</v>
      </c>
      <c r="I164" s="7">
        <v>0</v>
      </c>
      <c r="J164" s="7">
        <f t="shared" si="10"/>
        <v>0</v>
      </c>
      <c r="K164" s="7">
        <f t="shared" si="11"/>
        <v>0</v>
      </c>
    </row>
    <row r="165" spans="1:11" ht="19.5" customHeight="1" x14ac:dyDescent="0.25">
      <c r="A165" s="24"/>
      <c r="B165" s="11" t="s">
        <v>116</v>
      </c>
      <c r="C165" s="9" t="s">
        <v>8</v>
      </c>
      <c r="D165" s="7">
        <f>D160*1.1</f>
        <v>44</v>
      </c>
      <c r="E165" s="7">
        <v>0</v>
      </c>
      <c r="F165" s="7">
        <f t="shared" si="8"/>
        <v>0</v>
      </c>
      <c r="G165" s="7"/>
      <c r="H165" s="7">
        <f t="shared" si="9"/>
        <v>0</v>
      </c>
      <c r="I165" s="7">
        <v>0</v>
      </c>
      <c r="J165" s="7">
        <f t="shared" si="10"/>
        <v>0</v>
      </c>
      <c r="K165" s="7">
        <f t="shared" si="11"/>
        <v>0</v>
      </c>
    </row>
    <row r="166" spans="1:11" ht="19.5" customHeight="1" x14ac:dyDescent="0.25">
      <c r="A166" s="24"/>
      <c r="B166" s="11" t="s">
        <v>40</v>
      </c>
      <c r="C166" s="9" t="s">
        <v>117</v>
      </c>
      <c r="D166" s="7">
        <f>D160*6</f>
        <v>240</v>
      </c>
      <c r="E166" s="7">
        <v>0</v>
      </c>
      <c r="F166" s="7">
        <f t="shared" si="8"/>
        <v>0</v>
      </c>
      <c r="G166" s="7"/>
      <c r="H166" s="7">
        <f t="shared" si="9"/>
        <v>0</v>
      </c>
      <c r="I166" s="7">
        <v>0</v>
      </c>
      <c r="J166" s="7">
        <f t="shared" si="10"/>
        <v>0</v>
      </c>
      <c r="K166" s="7">
        <f t="shared" si="11"/>
        <v>0</v>
      </c>
    </row>
    <row r="167" spans="1:11" ht="19.5" customHeight="1" x14ac:dyDescent="0.25">
      <c r="A167" s="24"/>
      <c r="B167" s="11" t="s">
        <v>118</v>
      </c>
      <c r="C167" s="9" t="s">
        <v>13</v>
      </c>
      <c r="D167" s="7">
        <v>9</v>
      </c>
      <c r="E167" s="7">
        <v>0</v>
      </c>
      <c r="F167" s="7">
        <f t="shared" si="8"/>
        <v>0</v>
      </c>
      <c r="G167" s="7"/>
      <c r="H167" s="7">
        <f t="shared" si="9"/>
        <v>0</v>
      </c>
      <c r="I167" s="7">
        <v>0</v>
      </c>
      <c r="J167" s="7">
        <f t="shared" si="10"/>
        <v>0</v>
      </c>
      <c r="K167" s="7">
        <f t="shared" si="11"/>
        <v>0</v>
      </c>
    </row>
    <row r="168" spans="1:11" ht="19.5" customHeight="1" x14ac:dyDescent="0.25">
      <c r="A168" s="24"/>
      <c r="B168" s="11" t="s">
        <v>119</v>
      </c>
      <c r="C168" s="9" t="s">
        <v>120</v>
      </c>
      <c r="D168" s="7">
        <v>7.0000000000000007E-2</v>
      </c>
      <c r="E168" s="7">
        <v>0</v>
      </c>
      <c r="F168" s="7">
        <f t="shared" si="8"/>
        <v>0</v>
      </c>
      <c r="G168" s="7"/>
      <c r="H168" s="7">
        <f t="shared" si="9"/>
        <v>0</v>
      </c>
      <c r="I168" s="7">
        <v>0</v>
      </c>
      <c r="J168" s="7">
        <f t="shared" si="10"/>
        <v>0</v>
      </c>
      <c r="K168" s="7">
        <f t="shared" si="11"/>
        <v>0</v>
      </c>
    </row>
    <row r="169" spans="1:11" ht="19.5" customHeight="1" x14ac:dyDescent="0.25">
      <c r="A169" s="24"/>
      <c r="B169" s="11" t="s">
        <v>121</v>
      </c>
      <c r="C169" s="9" t="s">
        <v>117</v>
      </c>
      <c r="D169" s="7">
        <v>3</v>
      </c>
      <c r="E169" s="7">
        <v>0</v>
      </c>
      <c r="F169" s="7">
        <f t="shared" si="8"/>
        <v>0</v>
      </c>
      <c r="G169" s="7"/>
      <c r="H169" s="7">
        <f t="shared" si="9"/>
        <v>0</v>
      </c>
      <c r="I169" s="7"/>
      <c r="J169" s="7">
        <f t="shared" si="10"/>
        <v>0</v>
      </c>
      <c r="K169" s="7">
        <f t="shared" si="11"/>
        <v>0</v>
      </c>
    </row>
    <row r="170" spans="1:11" ht="19.5" customHeight="1" x14ac:dyDescent="0.25">
      <c r="A170" s="24"/>
      <c r="B170" s="11" t="s">
        <v>122</v>
      </c>
      <c r="C170" s="9" t="s">
        <v>8</v>
      </c>
      <c r="D170" s="7">
        <v>55</v>
      </c>
      <c r="E170" s="7">
        <v>0</v>
      </c>
      <c r="F170" s="7">
        <f t="shared" si="8"/>
        <v>0</v>
      </c>
      <c r="G170" s="7">
        <v>0</v>
      </c>
      <c r="H170" s="7">
        <f t="shared" si="9"/>
        <v>0</v>
      </c>
      <c r="I170" s="7">
        <v>0</v>
      </c>
      <c r="J170" s="7">
        <f t="shared" si="10"/>
        <v>0</v>
      </c>
      <c r="K170" s="7">
        <f t="shared" si="11"/>
        <v>0</v>
      </c>
    </row>
    <row r="171" spans="1:11" ht="30" x14ac:dyDescent="0.25">
      <c r="A171" s="45">
        <v>21</v>
      </c>
      <c r="B171" s="10" t="s">
        <v>25</v>
      </c>
      <c r="C171" s="9" t="s">
        <v>22</v>
      </c>
      <c r="D171" s="7">
        <v>2.2999999999999998</v>
      </c>
      <c r="E171" s="9"/>
      <c r="F171" s="7">
        <f t="shared" si="8"/>
        <v>0</v>
      </c>
      <c r="G171" s="7">
        <v>0</v>
      </c>
      <c r="H171" s="7">
        <f t="shared" si="9"/>
        <v>0</v>
      </c>
      <c r="I171" s="7">
        <v>0</v>
      </c>
      <c r="J171" s="7">
        <f t="shared" si="10"/>
        <v>0</v>
      </c>
      <c r="K171" s="7">
        <f t="shared" si="11"/>
        <v>0</v>
      </c>
    </row>
    <row r="172" spans="1:11" ht="15.75" x14ac:dyDescent="0.3">
      <c r="A172" s="9"/>
      <c r="B172" s="6" t="s">
        <v>6</v>
      </c>
      <c r="C172" s="9"/>
      <c r="D172" s="7"/>
      <c r="E172" s="7"/>
      <c r="F172" s="7">
        <f>SUM(F8:F171)</f>
        <v>0</v>
      </c>
      <c r="G172" s="7"/>
      <c r="H172" s="7">
        <f>SUM(H8:H171)</f>
        <v>0</v>
      </c>
      <c r="I172" s="7"/>
      <c r="J172" s="7">
        <f>SUM(J8:J171)</f>
        <v>0</v>
      </c>
      <c r="K172" s="20">
        <f>SUM(K8:K171)</f>
        <v>0</v>
      </c>
    </row>
    <row r="173" spans="1:11" ht="15.75" x14ac:dyDescent="0.3">
      <c r="A173" s="10"/>
      <c r="B173" s="14" t="s">
        <v>14</v>
      </c>
      <c r="C173" s="21">
        <v>0.04</v>
      </c>
      <c r="D173" s="18"/>
      <c r="E173" s="17"/>
      <c r="F173" s="18"/>
      <c r="G173" s="18"/>
      <c r="H173" s="18"/>
      <c r="I173" s="18"/>
      <c r="J173" s="17"/>
      <c r="K173" s="18">
        <f>F172*C173</f>
        <v>0</v>
      </c>
    </row>
    <row r="174" spans="1:11" ht="15.75" x14ac:dyDescent="0.3">
      <c r="A174" s="10"/>
      <c r="B174" s="14" t="s">
        <v>6</v>
      </c>
      <c r="C174" s="17"/>
      <c r="D174" s="18"/>
      <c r="E174" s="17"/>
      <c r="F174" s="17"/>
      <c r="G174" s="18"/>
      <c r="H174" s="18"/>
      <c r="I174" s="18"/>
      <c r="J174" s="17"/>
      <c r="K174" s="18">
        <f>K172+K173</f>
        <v>0</v>
      </c>
    </row>
    <row r="175" spans="1:11" ht="15.75" x14ac:dyDescent="0.3">
      <c r="A175" s="10"/>
      <c r="B175" s="14" t="s">
        <v>15</v>
      </c>
      <c r="C175" s="21">
        <v>7.0000000000000007E-2</v>
      </c>
      <c r="D175" s="18"/>
      <c r="E175" s="17"/>
      <c r="F175" s="17"/>
      <c r="G175" s="18"/>
      <c r="H175" s="18"/>
      <c r="I175" s="18"/>
      <c r="J175" s="17"/>
      <c r="K175" s="18">
        <f>K174*C175</f>
        <v>0</v>
      </c>
    </row>
    <row r="176" spans="1:11" ht="15.75" x14ac:dyDescent="0.3">
      <c r="A176" s="10"/>
      <c r="B176" s="14" t="s">
        <v>6</v>
      </c>
      <c r="C176" s="17"/>
      <c r="D176" s="18"/>
      <c r="E176" s="17"/>
      <c r="F176" s="17"/>
      <c r="G176" s="18"/>
      <c r="H176" s="18"/>
      <c r="I176" s="18"/>
      <c r="J176" s="17"/>
      <c r="K176" s="18">
        <f>K175+K174</f>
        <v>0</v>
      </c>
    </row>
    <row r="177" spans="1:11" ht="15.75" x14ac:dyDescent="0.3">
      <c r="A177" s="10"/>
      <c r="B177" s="14" t="s">
        <v>16</v>
      </c>
      <c r="C177" s="21">
        <v>7.0000000000000007E-2</v>
      </c>
      <c r="D177" s="18"/>
      <c r="E177" s="17"/>
      <c r="F177" s="17"/>
      <c r="G177" s="18"/>
      <c r="H177" s="18"/>
      <c r="I177" s="18"/>
      <c r="J177" s="17"/>
      <c r="K177" s="18">
        <f>K176*C177</f>
        <v>0</v>
      </c>
    </row>
    <row r="178" spans="1:11" ht="15.75" x14ac:dyDescent="0.3">
      <c r="A178" s="16"/>
      <c r="B178" s="14" t="s">
        <v>6</v>
      </c>
      <c r="C178" s="17"/>
      <c r="D178" s="18"/>
      <c r="E178" s="17"/>
      <c r="F178" s="17"/>
      <c r="G178" s="18"/>
      <c r="H178" s="18"/>
      <c r="I178" s="18"/>
      <c r="J178" s="17"/>
      <c r="K178" s="18">
        <f>K177+K176</f>
        <v>0</v>
      </c>
    </row>
    <row r="179" spans="1:11" ht="15.75" x14ac:dyDescent="0.3">
      <c r="A179" s="16"/>
      <c r="B179" s="14" t="s">
        <v>21</v>
      </c>
      <c r="C179" s="21">
        <v>0.02</v>
      </c>
      <c r="D179" s="18"/>
      <c r="E179" s="17"/>
      <c r="F179" s="17"/>
      <c r="G179" s="18"/>
      <c r="H179" s="18"/>
      <c r="I179" s="18"/>
      <c r="J179" s="17"/>
      <c r="K179" s="18">
        <f>K178*C179</f>
        <v>0</v>
      </c>
    </row>
    <row r="180" spans="1:11" ht="15.75" x14ac:dyDescent="0.3">
      <c r="A180" s="16"/>
      <c r="B180" s="14" t="s">
        <v>24</v>
      </c>
      <c r="C180" s="21">
        <v>0.02</v>
      </c>
      <c r="D180" s="18"/>
      <c r="E180" s="17"/>
      <c r="F180" s="17"/>
      <c r="G180" s="18"/>
      <c r="H180" s="18"/>
      <c r="I180" s="18"/>
      <c r="J180" s="17"/>
      <c r="K180" s="18">
        <f>H172*C180</f>
        <v>0</v>
      </c>
    </row>
    <row r="181" spans="1:11" ht="15.75" x14ac:dyDescent="0.3">
      <c r="A181" s="16"/>
      <c r="B181" s="14" t="s">
        <v>6</v>
      </c>
      <c r="C181" s="17"/>
      <c r="D181" s="18"/>
      <c r="E181" s="17"/>
      <c r="F181" s="17"/>
      <c r="G181" s="18"/>
      <c r="H181" s="18"/>
      <c r="I181" s="18"/>
      <c r="J181" s="17"/>
      <c r="K181" s="18">
        <f>K180+K179+K178</f>
        <v>0</v>
      </c>
    </row>
    <row r="182" spans="1:11" x14ac:dyDescent="0.25">
      <c r="A182" s="10"/>
      <c r="B182" s="10" t="s">
        <v>18</v>
      </c>
      <c r="C182" s="21">
        <v>0.18</v>
      </c>
      <c r="D182" s="18"/>
      <c r="E182" s="17"/>
      <c r="F182" s="17"/>
      <c r="G182" s="17"/>
      <c r="H182" s="17"/>
      <c r="I182" s="17"/>
      <c r="J182" s="17"/>
      <c r="K182" s="18">
        <f>K181*C182</f>
        <v>0</v>
      </c>
    </row>
    <row r="183" spans="1:11" ht="15.75" x14ac:dyDescent="0.3">
      <c r="A183" s="9"/>
      <c r="B183" s="8" t="s">
        <v>19</v>
      </c>
      <c r="C183" s="9"/>
      <c r="D183" s="9"/>
      <c r="E183" s="9"/>
      <c r="F183" s="9"/>
      <c r="G183" s="9"/>
      <c r="H183" s="9"/>
      <c r="I183" s="9"/>
      <c r="J183" s="9"/>
      <c r="K183" s="20">
        <f>K182+K181</f>
        <v>0</v>
      </c>
    </row>
    <row r="184" spans="1:11" x14ac:dyDescent="0.25">
      <c r="C184" s="54"/>
      <c r="D184" s="54"/>
      <c r="E184" s="54"/>
      <c r="F184" s="54"/>
      <c r="G184" s="54"/>
      <c r="H184" s="54"/>
      <c r="I184" s="54"/>
      <c r="J184" s="54"/>
      <c r="K184" s="54"/>
    </row>
    <row r="185" spans="1:11" x14ac:dyDescent="0.25">
      <c r="C185" s="54"/>
      <c r="D185" s="54"/>
      <c r="E185" s="54"/>
      <c r="F185" s="54"/>
      <c r="G185" s="54"/>
      <c r="H185" s="54"/>
      <c r="I185" s="54"/>
      <c r="J185" s="54"/>
      <c r="K185" s="63"/>
    </row>
    <row r="186" spans="1:11" x14ac:dyDescent="0.25">
      <c r="C186" s="54"/>
      <c r="D186" s="54"/>
      <c r="E186" s="54"/>
      <c r="F186" s="54"/>
      <c r="G186" s="54"/>
      <c r="H186" s="54"/>
      <c r="I186" s="54"/>
      <c r="J186" s="54"/>
      <c r="K186" s="54"/>
    </row>
  </sheetData>
  <mergeCells count="12">
    <mergeCell ref="I1:K1"/>
    <mergeCell ref="A2:K2"/>
    <mergeCell ref="J3:K3"/>
    <mergeCell ref="C3:I3"/>
    <mergeCell ref="A4:A5"/>
    <mergeCell ref="E4:F4"/>
    <mergeCell ref="B4:B5"/>
    <mergeCell ref="I4:J4"/>
    <mergeCell ref="G4:H4"/>
    <mergeCell ref="K4:K5"/>
    <mergeCell ref="C4:C5"/>
    <mergeCell ref="D4:D5"/>
  </mergeCells>
  <pageMargins left="0.25" right="0.25" top="0.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აბაშა ER. აპრ.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2021-04-22T10:56:06Z</dcterms:modified>
</cp:coreProperties>
</file>